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8300" windowHeight="6555" firstSheet="17" activeTab="22"/>
  </bookViews>
  <sheets>
    <sheet name="JovCavB 1,00m" sheetId="1" r:id="rId1"/>
    <sheet name="AmadorB 1,00m" sheetId="2" r:id="rId2"/>
    <sheet name="MasterB 1,00.m" sheetId="3" r:id="rId3"/>
    <sheet name="C.N. 4anos" sheetId="4" r:id="rId4"/>
    <sheet name="MiniMirim 1,00m" sheetId="5" r:id="rId5"/>
    <sheet name="JovCavA 1,10m" sheetId="6" r:id="rId6"/>
    <sheet name="AmadorA 1,10m" sheetId="7" r:id="rId7"/>
    <sheet name="MasterA 1,10m" sheetId="8" r:id="rId8"/>
    <sheet name="C.N 5 anos" sheetId="9" r:id="rId9"/>
    <sheet name="PreMirim 1,10m" sheetId="10" r:id="rId10"/>
    <sheet name="SeniorA -1,20m" sheetId="11" r:id="rId11"/>
    <sheet name="Amador 1,20m" sheetId="12" r:id="rId12"/>
    <sheet name="Master 1,20m" sheetId="13" r:id="rId13"/>
    <sheet name="Mirim 1,20m" sheetId="14" r:id="rId14"/>
    <sheet name="JovemCav. 1,20m" sheetId="15" r:id="rId15"/>
    <sheet name="C.N 6 anos" sheetId="16" r:id="rId16"/>
    <sheet name="JovCavTop 1,30m" sheetId="17" r:id="rId17"/>
    <sheet name="PreJunior 1,30m" sheetId="18" r:id="rId18"/>
    <sheet name="C.N. 7anos 1,30m" sheetId="19" r:id="rId19"/>
    <sheet name="SeniorEsp.1,30m" sheetId="20" r:id="rId20"/>
    <sheet name="AmadorTop 1,30m" sheetId="21" r:id="rId21"/>
    <sheet name="MasterTop 1,30m" sheetId="22" r:id="rId22"/>
    <sheet name="Senior 1,40m" sheetId="23" r:id="rId23"/>
    <sheet name="Young Rider 1,40m" sheetId="24" r:id="rId24"/>
    <sheet name="Junior" sheetId="25" r:id="rId25"/>
  </sheets>
  <definedNames/>
  <calcPr fullCalcOnLoad="1"/>
</workbook>
</file>

<file path=xl/sharedStrings.xml><?xml version="1.0" encoding="utf-8"?>
<sst xmlns="http://schemas.openxmlformats.org/spreadsheetml/2006/main" count="1082" uniqueCount="341">
  <si>
    <t xml:space="preserve">RANKING DE SALTO FHMG 2012 </t>
  </si>
  <si>
    <t>Cavaleiro / Amazonas</t>
  </si>
  <si>
    <t>Clas.</t>
  </si>
  <si>
    <t>Clube</t>
  </si>
  <si>
    <t>I Tp. SHMG</t>
  </si>
  <si>
    <t>II Tp. CHEVALS</t>
  </si>
  <si>
    <t>PONTUAÇÃO</t>
  </si>
  <si>
    <t>S / DESC</t>
  </si>
  <si>
    <t>C / DESC</t>
  </si>
  <si>
    <t>Antonio Almeida Lage</t>
  </si>
  <si>
    <t>Antonio Augusto Figueiredo</t>
  </si>
  <si>
    <t>PMMG</t>
  </si>
  <si>
    <t>Frederico Arruda Costa</t>
  </si>
  <si>
    <t>Gabriel Augusto Soares da Silva</t>
  </si>
  <si>
    <t>CHJR</t>
  </si>
  <si>
    <t>João Victor Cunha de Lima</t>
  </si>
  <si>
    <t>Jordane César Campos Costa</t>
  </si>
  <si>
    <t>Marcos Andrade de  Oliveira</t>
  </si>
  <si>
    <t>Nathália Carvalho Bertucci</t>
  </si>
  <si>
    <t>CATEGORIA : JOVEM CAVALEIRO B - 1,00M -</t>
  </si>
  <si>
    <t>CATEGORIA : AMADOR B - 1,00m -</t>
  </si>
  <si>
    <t xml:space="preserve"> </t>
  </si>
  <si>
    <t>CATEGORIA : MASTER B - 1,00m -</t>
  </si>
  <si>
    <t>CATEGORIA : CAVALOS NOVOS 4 ANOS - 1,00m -</t>
  </si>
  <si>
    <t>CATEGORIA : Jovem Cavaleiro A - 1,10m -</t>
  </si>
  <si>
    <t>CATEGORIA : Amador A - 1,10m -</t>
  </si>
  <si>
    <t>CATEGORIA : Master A - 1,10m -</t>
  </si>
  <si>
    <t>CATEGORIA : Pre Mirim - 1,10m -</t>
  </si>
  <si>
    <t>CATEGORIA : Amador 1,20m -</t>
  </si>
  <si>
    <t>TOTAL</t>
  </si>
  <si>
    <t>CATEGORIA :  Master 1,20m -</t>
  </si>
  <si>
    <t>CATEGORIA :  Mirim - 1,20m -</t>
  </si>
  <si>
    <t>CATEGORIA : Jovem Cavaleiro Top - 1.30m -</t>
  </si>
  <si>
    <t>CATEGORIA : Pre Junior - 1,30m -</t>
  </si>
  <si>
    <t>CATEGORIA : Cavalos Novos 7 anos - 1,30m -</t>
  </si>
  <si>
    <t>CATEGORIA : Senior Especial - 1,30m -</t>
  </si>
  <si>
    <t>CATEGORIA : Amador Top - 1,30m -</t>
  </si>
  <si>
    <t>CATEGORIA : Master Top - 1,30m -</t>
  </si>
  <si>
    <t>CATEGORIA : Junior - 1,40m -</t>
  </si>
  <si>
    <t>CATEGORIA : Young Rider - 1,40m -</t>
  </si>
  <si>
    <t>CATEGORIA : Senior - 1,40m -</t>
  </si>
  <si>
    <t>Ana Victoria Vasconcelos</t>
  </si>
  <si>
    <t xml:space="preserve">Barbara Machado </t>
  </si>
  <si>
    <t>Beatriz de Abreu Cotta</t>
  </si>
  <si>
    <t>Bruna Fiche</t>
  </si>
  <si>
    <t>Daniel Queiroz</t>
  </si>
  <si>
    <t>Gabriel Wanderley Martin Rodrigues</t>
  </si>
  <si>
    <t>VHRG</t>
  </si>
  <si>
    <t>Juliana Vieira Dumas</t>
  </si>
  <si>
    <t>Lucas Portela Perdigão Morais</t>
  </si>
  <si>
    <t>Luísa Coscarelli</t>
  </si>
  <si>
    <t>Luiz Felipe Pachoal Prudente</t>
  </si>
  <si>
    <t>Márcia Adriane da Silva Lima</t>
  </si>
  <si>
    <t>Wanderson Alves Pereira</t>
  </si>
  <si>
    <t>Leonardo Rabelo Lessa</t>
  </si>
  <si>
    <t>Lais Mendonça de Moura</t>
  </si>
  <si>
    <t>Tayanne Lovaglio Corbani</t>
  </si>
  <si>
    <t>Guilherme Wamers Costa</t>
  </si>
  <si>
    <t>Carlos Alberto Sá Grise</t>
  </si>
  <si>
    <t>Ernani Luiz Assis Figueiredo Campos</t>
  </si>
  <si>
    <t>Lucia Maria Fontinelli</t>
  </si>
  <si>
    <t xml:space="preserve">José Affonso Alves da Costa </t>
  </si>
  <si>
    <t>Dulcimar Assis</t>
  </si>
  <si>
    <t xml:space="preserve">Wagner de Melo Ladeira </t>
  </si>
  <si>
    <t>1e</t>
  </si>
  <si>
    <t xml:space="preserve">Romulo Rodrigues </t>
  </si>
  <si>
    <t>Murilo Carvalho Jr</t>
  </si>
  <si>
    <t>SHPL</t>
  </si>
  <si>
    <t>Francisco Gama</t>
  </si>
  <si>
    <t>Sebastião Barroso</t>
  </si>
  <si>
    <t>ANIMAL</t>
  </si>
  <si>
    <t>RSL Beyonce</t>
  </si>
  <si>
    <t>Cantura</t>
  </si>
  <si>
    <t>HFG Chantily</t>
  </si>
  <si>
    <t>HFG</t>
  </si>
  <si>
    <t>Vaidoso RCM</t>
  </si>
  <si>
    <t>Nutreal Franco Dacord</t>
  </si>
  <si>
    <t>André Moura</t>
  </si>
  <si>
    <t>Lidia Patricia Fuchs</t>
  </si>
  <si>
    <t>Eire Beltrão Naves</t>
  </si>
  <si>
    <t>Raissa Sobrinho Homem</t>
  </si>
  <si>
    <t>SHMG</t>
  </si>
  <si>
    <t>CHEVALS</t>
  </si>
  <si>
    <t>CEPEL</t>
  </si>
  <si>
    <t>Ricardo Balster Avelar</t>
  </si>
  <si>
    <t>Isabella Monteiro e Alvares de Oliveira</t>
  </si>
  <si>
    <t>Jan Van Der Strich</t>
  </si>
  <si>
    <t>Rafael Paulino Leite</t>
  </si>
  <si>
    <t>Pedro Henrique Amato Pena</t>
  </si>
  <si>
    <t>Lucas Esquivel Dias Brandão</t>
  </si>
  <si>
    <t>XAPURI</t>
  </si>
  <si>
    <t>NUTREAL</t>
  </si>
  <si>
    <t>Ana Clara Amaral Arantes Boczar</t>
  </si>
  <si>
    <t>Saulo Roberto Veloso Alves Teixeira</t>
  </si>
  <si>
    <t xml:space="preserve">Adeir José Moreira </t>
  </si>
  <si>
    <t>Paulo Marlow da Silva Andrade</t>
  </si>
  <si>
    <t>Heliana Fernanda De Albuquerque Andrade</t>
  </si>
  <si>
    <t>Luana Gontijo</t>
  </si>
  <si>
    <t>Analice Caetano</t>
  </si>
  <si>
    <t>FAZ.CAMARAO</t>
  </si>
  <si>
    <t>Camila Cançado de Albuquerque</t>
  </si>
  <si>
    <t>José Ilceu Gonçalves Rodrigues</t>
  </si>
  <si>
    <t>Andréa Gheller</t>
  </si>
  <si>
    <t xml:space="preserve">Leonardo Teixeira </t>
  </si>
  <si>
    <t>MDR</t>
  </si>
  <si>
    <t>Rômulo Rodrigues Rocha</t>
  </si>
  <si>
    <t>Carlos Floriano Lourenco Pereira</t>
  </si>
  <si>
    <t>Roberto Souza Lima</t>
  </si>
  <si>
    <t>Lucia Fontenelle</t>
  </si>
  <si>
    <t>Mac Fly</t>
  </si>
  <si>
    <t>CHJR Srta. Aciana Jotter II</t>
  </si>
  <si>
    <t>Goldstone</t>
  </si>
  <si>
    <t>Cepel</t>
  </si>
  <si>
    <t>Evissa M</t>
  </si>
  <si>
    <t>RSL Boreal Premier</t>
  </si>
  <si>
    <t>Big Boy GMS</t>
  </si>
  <si>
    <t>CHJF</t>
  </si>
  <si>
    <t>GR Electra</t>
  </si>
  <si>
    <t>M.PAMPULHA</t>
  </si>
  <si>
    <t>M.DEL REY</t>
  </si>
  <si>
    <t>M.LM</t>
  </si>
  <si>
    <t>M. LM</t>
  </si>
  <si>
    <t>Solar do Engenho Aslan</t>
  </si>
  <si>
    <t>lm Casper</t>
  </si>
  <si>
    <t>Espartacus</t>
  </si>
  <si>
    <t>GR Eros</t>
  </si>
  <si>
    <t>Guilherme Balster Avelar</t>
  </si>
  <si>
    <t>Ìtalo Macagnan</t>
  </si>
  <si>
    <t>CIA.SALTO</t>
  </si>
  <si>
    <t>Rodrigo Freire Colares</t>
  </si>
  <si>
    <t>Walter Tolentino Alves Neto</t>
  </si>
  <si>
    <t>Rafael Mesquita</t>
  </si>
  <si>
    <t>Rodrigo Moura Rocha</t>
  </si>
  <si>
    <t>Fabricio Reis Salgado</t>
  </si>
  <si>
    <t>Daniel Fernando Pezzuti</t>
  </si>
  <si>
    <t>João Júlio Bastos</t>
  </si>
  <si>
    <t>Camila Cançado Albuquerque</t>
  </si>
  <si>
    <t>Rafael Moura</t>
  </si>
  <si>
    <t>José Otávio</t>
  </si>
  <si>
    <t>Analice Caetano Pereira Lage</t>
  </si>
  <si>
    <t>Chiara Bezenzone</t>
  </si>
  <si>
    <t>Leonardo Perdigão</t>
  </si>
  <si>
    <r>
      <t>C</t>
    </r>
    <r>
      <rPr>
        <sz val="11"/>
        <color theme="1"/>
        <rFont val="Calibri"/>
        <family val="2"/>
      </rPr>
      <t>EPEL</t>
    </r>
  </si>
  <si>
    <t>Angelo Stoll</t>
  </si>
  <si>
    <t>Leonardo Teixeira Bastos</t>
  </si>
  <si>
    <t>José Otávio de Vianna Vaz</t>
  </si>
  <si>
    <t>Anderson Lambertucci</t>
  </si>
  <si>
    <t>Joao Vitor Amaral</t>
  </si>
  <si>
    <t>CATEGORIA :  Senior A 1,20m -</t>
  </si>
  <si>
    <t>CATEGORIA :  Jovem Cavaleiro - 1,20m -</t>
  </si>
  <si>
    <t>Gabriela Marinho</t>
  </si>
  <si>
    <t>Paula Oliveira Caixeta</t>
  </si>
  <si>
    <t>César Oliveira Lobo</t>
  </si>
  <si>
    <t>Eric Gariglio Nahum</t>
  </si>
  <si>
    <t>Luiza Cathoud</t>
  </si>
  <si>
    <t>Samir Assi</t>
  </si>
  <si>
    <t>André Miranda Frauches</t>
  </si>
  <si>
    <t>Letícia Gloor</t>
  </si>
  <si>
    <t>Fernando Oliveira Lobo</t>
  </si>
  <si>
    <t>Felipe Ferreira Figueiredo</t>
  </si>
  <si>
    <t>Juliana Castro Lima</t>
  </si>
  <si>
    <t>Lucas Frauches</t>
  </si>
  <si>
    <t>Julia Coutinho Ferreira</t>
  </si>
  <si>
    <t>Street Boy 3K</t>
  </si>
  <si>
    <t>Silver Sea 3K</t>
  </si>
  <si>
    <t>Dakota</t>
  </si>
  <si>
    <t>Careta G</t>
  </si>
  <si>
    <t>Duka M</t>
  </si>
  <si>
    <t>HFG Queen de Revel</t>
  </si>
  <si>
    <t>Haras FG</t>
  </si>
  <si>
    <t>GR Donatela</t>
  </si>
  <si>
    <t>Ralme TW</t>
  </si>
  <si>
    <t>Valiska</t>
  </si>
  <si>
    <t xml:space="preserve">CHJR </t>
  </si>
  <si>
    <t>Carataco Cepel JL Sitio Chuin</t>
  </si>
  <si>
    <t xml:space="preserve">CEPEL </t>
  </si>
  <si>
    <t xml:space="preserve">Fellipe santiago </t>
  </si>
  <si>
    <t>Carlos Floriano Lourenco Pereira Filho</t>
  </si>
  <si>
    <t>Maíra Alvim Jota</t>
  </si>
  <si>
    <t>Luísa Alvim Jota</t>
  </si>
  <si>
    <t xml:space="preserve">Felipe Muzzi Lacerda </t>
  </si>
  <si>
    <t>Pedro Moura Carvalho</t>
  </si>
  <si>
    <t>Sibilante</t>
  </si>
  <si>
    <t>RSL Zaist Cooper</t>
  </si>
  <si>
    <t>Candilo JMEN III</t>
  </si>
  <si>
    <t>Recoleta Tok</t>
  </si>
  <si>
    <t>Ivanildo Paulino do Nascimento Junior</t>
  </si>
  <si>
    <t>Sergio Marins</t>
  </si>
  <si>
    <t xml:space="preserve">Vitória Rabello Nolli </t>
  </si>
  <si>
    <t>Leonardo André Alves de Souza</t>
  </si>
  <si>
    <t>Leonardo Martins</t>
  </si>
  <si>
    <t>Pedro Salgado</t>
  </si>
  <si>
    <t>MLM</t>
  </si>
  <si>
    <t>Felipe Lopes Morgan</t>
  </si>
  <si>
    <t>Rodrigo Sarmento</t>
  </si>
  <si>
    <t>H.PRIMAVERA</t>
  </si>
  <si>
    <t>Henrique Rocha Lobo</t>
  </si>
  <si>
    <t>Lucas Costa Araujo</t>
  </si>
  <si>
    <t>Leonardo Perdigao Morais</t>
  </si>
  <si>
    <t>Paulo Sérgio Nunes</t>
  </si>
  <si>
    <t>Bruno Cedrola Sá Grise</t>
  </si>
  <si>
    <t>Marcos da Silva Fernandes</t>
  </si>
  <si>
    <t>Sergio Henrique Neves Marins</t>
  </si>
  <si>
    <t>Lucas Costa</t>
  </si>
  <si>
    <t>Paulo Sergio Nunes</t>
  </si>
  <si>
    <t>Pedro Paulo Lacerda</t>
  </si>
  <si>
    <t>Vitoria Rabello Noli</t>
  </si>
  <si>
    <t>Bruno Maurelli</t>
  </si>
  <si>
    <t>Joao Pedro Lambertucci</t>
  </si>
  <si>
    <t>Ana Carolina Cançado de Andrade</t>
  </si>
  <si>
    <t>III Tp. CEPEL</t>
  </si>
  <si>
    <t>III Tp.CEPEL</t>
  </si>
  <si>
    <t>Felipe Zandona Vieira</t>
  </si>
  <si>
    <t>Capitão Adeir</t>
  </si>
  <si>
    <t>Pamela Kayser Nejm</t>
  </si>
  <si>
    <t>NJD Cirse Polana</t>
  </si>
  <si>
    <t>Hina X</t>
  </si>
  <si>
    <t>RSL Cougar Premiere</t>
  </si>
  <si>
    <t>Unique 3k Cepel</t>
  </si>
  <si>
    <t>Quarino M</t>
  </si>
  <si>
    <t>Hana X</t>
  </si>
  <si>
    <t>Paula Xisto Camara</t>
  </si>
  <si>
    <t>Barbara Machado</t>
  </si>
  <si>
    <t>MP</t>
  </si>
  <si>
    <t>Quotage do Feroleto Cepel JL Sitio Chuin</t>
  </si>
  <si>
    <t xml:space="preserve">JLSC Continent </t>
  </si>
  <si>
    <t>Ellen M</t>
  </si>
  <si>
    <t>Emilia</t>
  </si>
  <si>
    <t>XPURI</t>
  </si>
  <si>
    <t>Ramiro Rodrigues de Andrade Jr.</t>
  </si>
  <si>
    <t>Rodrigo Zandona Vieira</t>
  </si>
  <si>
    <t>Thiago Cloves Modesto Ribeiro</t>
  </si>
  <si>
    <t xml:space="preserve">Ricardo Luciano </t>
  </si>
  <si>
    <t>Gabriela Lopes Morgan</t>
  </si>
  <si>
    <t>Ana Luiza Pires</t>
  </si>
  <si>
    <t>Maira Alvim</t>
  </si>
  <si>
    <t>7e</t>
  </si>
  <si>
    <t>Júlia Coutinho Ferreira</t>
  </si>
  <si>
    <t>Eulo Rodrigues Branquinho</t>
  </si>
  <si>
    <t>João Julio Bastos</t>
  </si>
  <si>
    <t xml:space="preserve">João Pedro Lambertucci </t>
  </si>
  <si>
    <t>HARAS ÁGAPE</t>
  </si>
  <si>
    <t>Sergio Mourão</t>
  </si>
  <si>
    <t>Ricardo Moura</t>
  </si>
  <si>
    <t xml:space="preserve">              Camp.Mineiro</t>
  </si>
  <si>
    <t>Mauricio Gomes Baptista</t>
  </si>
  <si>
    <t>Arnaldo Conde Filho</t>
  </si>
  <si>
    <r>
      <t>CH</t>
    </r>
    <r>
      <rPr>
        <sz val="11"/>
        <color theme="1"/>
        <rFont val="Calibri"/>
        <family val="2"/>
      </rPr>
      <t>EVALS</t>
    </r>
  </si>
  <si>
    <t>26.5</t>
  </si>
  <si>
    <t>Walterson Luzzi Rodrigues</t>
  </si>
  <si>
    <t xml:space="preserve">Gabriel Kayan </t>
  </si>
  <si>
    <t>Xapurí</t>
  </si>
  <si>
    <t>Felipe  Ferreira Figueiredo</t>
  </si>
  <si>
    <t xml:space="preserve">               Camp. Mineiro</t>
  </si>
  <si>
    <t>Renato Teixeira</t>
  </si>
  <si>
    <t xml:space="preserve">            Camp.Mineiro</t>
  </si>
  <si>
    <t>Fabiano Duarte</t>
  </si>
  <si>
    <t>Angelo Augusto Stoll Leão</t>
  </si>
  <si>
    <t>Isabella Monteiro e Alvares Oliveira</t>
  </si>
  <si>
    <t>Leonardo Teixeira bastos</t>
  </si>
  <si>
    <t>M.DelRey</t>
  </si>
  <si>
    <t>Pedro Gregório</t>
  </si>
  <si>
    <t>SHM G</t>
  </si>
  <si>
    <t>Leonardo Geraldo Belo Teixeira</t>
  </si>
  <si>
    <t>Ricardo Luciano</t>
  </si>
  <si>
    <t xml:space="preserve">                Camp. Mineiro    </t>
  </si>
  <si>
    <t xml:space="preserve">             Camp. Mineiro</t>
  </si>
  <si>
    <t>120/5</t>
  </si>
  <si>
    <t>André Pereira Oliveira</t>
  </si>
  <si>
    <t>Bruno Paulinelli</t>
  </si>
  <si>
    <t xml:space="preserve">                Camp.Mineiro</t>
  </si>
  <si>
    <t xml:space="preserve">Stephan Barcha </t>
  </si>
  <si>
    <t>CEHJR</t>
  </si>
  <si>
    <t xml:space="preserve">            Camp. Mineiro</t>
  </si>
  <si>
    <t>Felipe Muzzi Lacerda</t>
  </si>
  <si>
    <t>Sérgio Mourão Corrêa Lima</t>
  </si>
  <si>
    <t>Carlota III</t>
  </si>
  <si>
    <t>D caprio m</t>
  </si>
  <si>
    <t>Mauricio batista</t>
  </si>
  <si>
    <t>Gustavo Fantini de Castro</t>
  </si>
  <si>
    <t>LM</t>
  </si>
  <si>
    <t>Costantin jmen</t>
  </si>
  <si>
    <t>M Del Rey</t>
  </si>
  <si>
    <t>Nutreal Eva Garden</t>
  </si>
  <si>
    <t xml:space="preserve"> NUTREAL</t>
  </si>
  <si>
    <t>CHJR Seth</t>
  </si>
  <si>
    <t>FC</t>
  </si>
  <si>
    <t>LM Starling</t>
  </si>
  <si>
    <t>quarino m</t>
  </si>
  <si>
    <t>Buena Vista Cassiana</t>
  </si>
  <si>
    <t>Nutreal</t>
  </si>
  <si>
    <t>Andre Viana Queiroga</t>
  </si>
  <si>
    <t>Xapuri</t>
  </si>
  <si>
    <t>Doris Conci de Souza Gomes</t>
  </si>
  <si>
    <t>Goldstone MCR</t>
  </si>
  <si>
    <t>Valiska du Bois</t>
  </si>
  <si>
    <t>Lionela Jmen</t>
  </si>
  <si>
    <t>HFG Carlson 58</t>
  </si>
  <si>
    <t>Zeta Jones VDL</t>
  </si>
  <si>
    <t>ACM Julie Cepel JL Sitio Chuin</t>
  </si>
  <si>
    <t>Cleona SJS</t>
  </si>
  <si>
    <t>Bonificação CBS</t>
  </si>
  <si>
    <t>Cláudio Marley Teixeira</t>
  </si>
  <si>
    <t>Rafael Grijspeerdt</t>
  </si>
  <si>
    <t>Paulo Gil Muniz Rodrigues</t>
  </si>
  <si>
    <t>Mariana Lambertucci</t>
  </si>
  <si>
    <t>Rodrigo Rocha</t>
  </si>
  <si>
    <t>CATEGORIA : MINI MIRIM  1,00m -</t>
  </si>
  <si>
    <t>Stephan Barcha</t>
  </si>
  <si>
    <t>Ivanildo Paulino junior</t>
  </si>
  <si>
    <t>Isabella Monteiro</t>
  </si>
  <si>
    <t>Laura Frauches Solero</t>
  </si>
  <si>
    <t>Carlos Loriando Pereira Filho</t>
  </si>
  <si>
    <t>Ricardo Canabrava</t>
  </si>
  <si>
    <t xml:space="preserve">CHEVALS </t>
  </si>
  <si>
    <t>Ademir de Oliveira</t>
  </si>
  <si>
    <t xml:space="preserve">SHMG </t>
  </si>
  <si>
    <t>V Tp. VHRG</t>
  </si>
  <si>
    <t>Nádia Maria Dias Pereira</t>
  </si>
  <si>
    <t>Para a classificação dos Rankings os concorrentes descartarão os 3 (três) piores resultados (DIRETRIZES TÉCNICAS E NORMAS 2012)</t>
  </si>
  <si>
    <t>Não podendo ser descartados os resultados da Abertura, Campeonato Mineiro e Encerramento</t>
  </si>
  <si>
    <t>Raphael Grijspeerdt</t>
  </si>
  <si>
    <t>Bruno maurelli</t>
  </si>
  <si>
    <t>CATEGORIA : Cavalos Novos 6 anos - 1,20m /1,30m</t>
  </si>
  <si>
    <t>Thiago Cloves</t>
  </si>
  <si>
    <t>Gilliard Nunes</t>
  </si>
  <si>
    <t>Vinicius Penha Maciel</t>
  </si>
  <si>
    <t>GabrielL Antonio Pessoa Quintao</t>
  </si>
  <si>
    <t>IV Tp. CHJR</t>
  </si>
  <si>
    <t>VI Tp. CHJR</t>
  </si>
  <si>
    <t>CHJR Top Class</t>
  </si>
  <si>
    <t>Andre pereira oliveira</t>
  </si>
  <si>
    <t>VII Tp. SHMG</t>
  </si>
  <si>
    <t>Pedro Gregorio</t>
  </si>
  <si>
    <t>CATEGORIA : Cavalos Novos 5 anos 1,10m /1,20m</t>
  </si>
  <si>
    <t>Luiza Alvim</t>
  </si>
  <si>
    <t>Flavio Luiz Figueiredo</t>
  </si>
  <si>
    <t>Andre Moura</t>
  </si>
  <si>
    <t>VIII Tp. VHRG</t>
  </si>
  <si>
    <t>15.1 – DOS CRITÉRIOS DE DESEMPATE</t>
  </si>
  <si>
    <t>15.1.1. O primeiro critério de desempate será a classificação no Campeonato Mineiro da categoria.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</si>
</sst>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/m;@"/>
    <numFmt numFmtId="166" formatCode="#"/>
    <numFmt numFmtId="167" formatCode="#0.00"/>
    <numFmt numFmtId="168" formatCode="[$-416]dddd\,\ d&quot; de &quot;mmmm&quot; de &quot;yyyy"/>
    <numFmt numFmtId="169" formatCode="_ &quot;€&quot;\ * #,##0_ ;_ &quot;€&quot;\ * \-#,##0_ ;_ &quot;€&quot;\ * &quot;-&quot;_ ;_ @_ "/>
    <numFmt numFmtId="170" formatCode="_ * #,##0_ ;_ * \-#,##0_ ;_ * &quot;-&quot;_ ;_ @_ 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mbria"/>
      <family val="1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mbria"/>
      <family val="1"/>
    </font>
    <font>
      <u val="single"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64" fontId="2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16" borderId="10" xfId="0" applyFont="1" applyFill="1" applyBorder="1" applyAlignment="1">
      <alignment/>
    </xf>
    <xf numFmtId="0" fontId="64" fillId="16" borderId="10" xfId="0" applyFont="1" applyFill="1" applyBorder="1" applyAlignment="1">
      <alignment horizontal="center"/>
    </xf>
    <xf numFmtId="0" fontId="65" fillId="16" borderId="0" xfId="0" applyFont="1" applyFill="1" applyAlignment="1">
      <alignment/>
    </xf>
    <xf numFmtId="165" fontId="63" fillId="16" borderId="10" xfId="0" applyNumberFormat="1" applyFont="1" applyFill="1" applyBorder="1" applyAlignment="1">
      <alignment horizontal="center"/>
    </xf>
    <xf numFmtId="165" fontId="63" fillId="16" borderId="11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49" applyFont="1" applyBorder="1" applyAlignment="1">
      <alignment horizontal="center"/>
      <protection/>
    </xf>
    <xf numFmtId="0" fontId="32" fillId="33" borderId="10" xfId="49" applyFont="1" applyFill="1" applyBorder="1" applyAlignment="1">
      <alignment horizontal="center"/>
      <protection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63" fillId="16" borderId="10" xfId="0" applyFont="1" applyFill="1" applyBorder="1" applyAlignment="1">
      <alignment horizontal="center"/>
    </xf>
    <xf numFmtId="0" fontId="32" fillId="0" borderId="10" xfId="49" applyFont="1" applyBorder="1" applyAlignment="1">
      <alignment horizontal="left"/>
      <protection/>
    </xf>
    <xf numFmtId="0" fontId="61" fillId="0" borderId="10" xfId="0" applyFont="1" applyBorder="1" applyAlignment="1">
      <alignment horizontal="left"/>
    </xf>
    <xf numFmtId="0" fontId="33" fillId="0" borderId="10" xfId="49" applyFont="1" applyBorder="1" applyAlignment="1">
      <alignment horizontal="center"/>
      <protection/>
    </xf>
    <xf numFmtId="0" fontId="32" fillId="0" borderId="10" xfId="0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1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3" fillId="33" borderId="0" xfId="87" applyFont="1" applyFill="1" applyBorder="1" applyAlignment="1">
      <alignment horizontal="center"/>
      <protection/>
    </xf>
    <xf numFmtId="0" fontId="3" fillId="33" borderId="0" xfId="49" applyFont="1" applyFill="1" applyBorder="1" applyAlignment="1">
      <alignment horizontal="center"/>
      <protection/>
    </xf>
    <xf numFmtId="0" fontId="66" fillId="33" borderId="0" xfId="49" applyFont="1" applyFill="1" applyBorder="1" applyAlignment="1">
      <alignment horizontal="center"/>
      <protection/>
    </xf>
    <xf numFmtId="0" fontId="33" fillId="33" borderId="10" xfId="49" applyFont="1" applyFill="1" applyBorder="1" applyAlignment="1">
      <alignment horizontal="center"/>
      <protection/>
    </xf>
    <xf numFmtId="0" fontId="32" fillId="0" borderId="10" xfId="49" applyFont="1" applyBorder="1" applyAlignment="1">
      <alignment/>
      <protection/>
    </xf>
    <xf numFmtId="0" fontId="32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165" fontId="63" fillId="33" borderId="10" xfId="0" applyNumberFormat="1" applyFont="1" applyFill="1" applyBorder="1" applyAlignment="1">
      <alignment horizontal="center"/>
    </xf>
    <xf numFmtId="165" fontId="63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1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/>
    </xf>
    <xf numFmtId="0" fontId="32" fillId="0" borderId="10" xfId="80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0" fontId="0" fillId="33" borderId="10" xfId="0" applyFill="1" applyBorder="1" applyAlignment="1">
      <alignment/>
    </xf>
    <xf numFmtId="0" fontId="59" fillId="16" borderId="10" xfId="0" applyFont="1" applyFill="1" applyBorder="1" applyAlignment="1">
      <alignment horizontal="center"/>
    </xf>
    <xf numFmtId="0" fontId="35" fillId="0" borderId="10" xfId="49" applyFont="1" applyBorder="1" applyAlignment="1">
      <alignment horizontal="left"/>
      <protection/>
    </xf>
    <xf numFmtId="0" fontId="35" fillId="0" borderId="10" xfId="49" applyFont="1" applyBorder="1" applyAlignment="1">
      <alignment/>
      <protection/>
    </xf>
    <xf numFmtId="0" fontId="67" fillId="33" borderId="10" xfId="49" applyFont="1" applyFill="1" applyBorder="1" applyAlignment="1">
      <alignment horizontal="left"/>
      <protection/>
    </xf>
    <xf numFmtId="0" fontId="67" fillId="0" borderId="10" xfId="49" applyFont="1" applyBorder="1" applyAlignment="1">
      <alignment horizontal="left"/>
      <protection/>
    </xf>
    <xf numFmtId="0" fontId="35" fillId="33" borderId="10" xfId="49" applyFont="1" applyFill="1" applyBorder="1" applyAlignment="1">
      <alignment horizontal="left"/>
      <protection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67" fillId="0" borderId="10" xfId="49" applyFont="1" applyBorder="1" applyAlignment="1">
      <alignment/>
      <protection/>
    </xf>
    <xf numFmtId="0" fontId="67" fillId="0" borderId="10" xfId="49" applyFont="1" applyBorder="1" applyAlignment="1">
      <alignment vertical="center"/>
      <protection/>
    </xf>
    <xf numFmtId="0" fontId="35" fillId="0" borderId="10" xfId="80" applyFont="1" applyBorder="1" applyAlignment="1">
      <alignment horizontal="left"/>
      <protection/>
    </xf>
    <xf numFmtId="0" fontId="35" fillId="0" borderId="10" xfId="0" applyFont="1" applyBorder="1" applyAlignment="1">
      <alignment horizontal="left"/>
    </xf>
    <xf numFmtId="0" fontId="67" fillId="0" borderId="10" xfId="49" applyFont="1" applyBorder="1" applyAlignment="1">
      <alignment horizontal="left" vertical="center"/>
      <protection/>
    </xf>
    <xf numFmtId="0" fontId="35" fillId="0" borderId="10" xfId="80" applyFont="1" applyFill="1" applyBorder="1" applyAlignment="1">
      <alignment horizontal="left" vertical="center"/>
      <protection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35" fillId="0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68" fillId="1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5" fillId="33" borderId="10" xfId="49" applyFont="1" applyFill="1" applyBorder="1" applyAlignment="1">
      <alignment/>
      <protection/>
    </xf>
    <xf numFmtId="0" fontId="32" fillId="0" borderId="11" xfId="0" applyFont="1" applyBorder="1" applyAlignment="1">
      <alignment horizontal="center"/>
    </xf>
    <xf numFmtId="0" fontId="63" fillId="28" borderId="10" xfId="0" applyFont="1" applyFill="1" applyBorder="1" applyAlignment="1">
      <alignment/>
    </xf>
    <xf numFmtId="0" fontId="38" fillId="28" borderId="10" xfId="0" applyFont="1" applyFill="1" applyBorder="1" applyAlignment="1">
      <alignment horizontal="center"/>
    </xf>
    <xf numFmtId="0" fontId="68" fillId="28" borderId="10" xfId="0" applyFont="1" applyFill="1" applyBorder="1" applyAlignment="1">
      <alignment horizontal="center"/>
    </xf>
    <xf numFmtId="0" fontId="64" fillId="28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/>
    </xf>
    <xf numFmtId="0" fontId="35" fillId="0" borderId="10" xfId="49" applyFont="1" applyBorder="1">
      <alignment/>
      <protection/>
    </xf>
    <xf numFmtId="0" fontId="0" fillId="0" borderId="11" xfId="0" applyFont="1" applyBorder="1" applyAlignment="1">
      <alignment horizontal="center"/>
    </xf>
    <xf numFmtId="0" fontId="32" fillId="0" borderId="10" xfId="49" applyFont="1" applyFill="1" applyBorder="1" applyAlignment="1">
      <alignment vertical="center"/>
      <protection/>
    </xf>
    <xf numFmtId="0" fontId="0" fillId="28" borderId="10" xfId="0" applyFont="1" applyFill="1" applyBorder="1" applyAlignment="1">
      <alignment horizontal="center"/>
    </xf>
    <xf numFmtId="0" fontId="63" fillId="5" borderId="10" xfId="0" applyFont="1" applyFill="1" applyBorder="1" applyAlignment="1">
      <alignment/>
    </xf>
    <xf numFmtId="0" fontId="59" fillId="28" borderId="10" xfId="0" applyFont="1" applyFill="1" applyBorder="1" applyAlignment="1">
      <alignment horizontal="center"/>
    </xf>
    <xf numFmtId="0" fontId="35" fillId="0" borderId="10" xfId="49" applyFont="1" applyFill="1" applyBorder="1" applyAlignment="1">
      <alignment horizontal="left" vertical="center"/>
      <protection/>
    </xf>
    <xf numFmtId="0" fontId="63" fillId="3" borderId="10" xfId="0" applyFont="1" applyFill="1" applyBorder="1" applyAlignment="1">
      <alignment/>
    </xf>
    <xf numFmtId="0" fontId="35" fillId="0" borderId="10" xfId="49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28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" fillId="34" borderId="13" xfId="49" applyFont="1" applyFill="1" applyBorder="1" applyAlignment="1">
      <alignment horizontal="center"/>
      <protection/>
    </xf>
    <xf numFmtId="0" fontId="3" fillId="33" borderId="14" xfId="49" applyFont="1" applyFill="1" applyBorder="1" applyAlignment="1">
      <alignment horizontal="center"/>
      <protection/>
    </xf>
    <xf numFmtId="165" fontId="63" fillId="33" borderId="0" xfId="0" applyNumberFormat="1" applyFont="1" applyFill="1" applyBorder="1" applyAlignment="1">
      <alignment horizontal="center"/>
    </xf>
    <xf numFmtId="0" fontId="3" fillId="34" borderId="10" xfId="49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165" fontId="59" fillId="33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63" fillId="28" borderId="15" xfId="0" applyFont="1" applyFill="1" applyBorder="1" applyAlignment="1">
      <alignment/>
    </xf>
    <xf numFmtId="0" fontId="64" fillId="28" borderId="15" xfId="0" applyFont="1" applyFill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7" fillId="28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/>
    </xf>
    <xf numFmtId="0" fontId="38" fillId="28" borderId="15" xfId="0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32" fillId="0" borderId="16" xfId="49" applyFont="1" applyBorder="1" applyAlignment="1">
      <alignment horizontal="center"/>
      <protection/>
    </xf>
    <xf numFmtId="0" fontId="69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1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67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 vertical="center"/>
    </xf>
    <xf numFmtId="0" fontId="33" fillId="33" borderId="0" xfId="80" applyFont="1" applyFill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/>
    </xf>
    <xf numFmtId="0" fontId="32" fillId="33" borderId="10" xfId="49" applyFont="1" applyFill="1" applyBorder="1" applyAlignment="1">
      <alignment horizontal="left"/>
      <protection/>
    </xf>
    <xf numFmtId="0" fontId="0" fillId="33" borderId="10" xfId="0" applyFill="1" applyBorder="1" applyAlignment="1">
      <alignment horizontal="left"/>
    </xf>
    <xf numFmtId="0" fontId="6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" fillId="34" borderId="17" xfId="49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left"/>
    </xf>
    <xf numFmtId="0" fontId="70" fillId="33" borderId="10" xfId="0" applyFont="1" applyFill="1" applyBorder="1" applyAlignment="1">
      <alignment horizontal="center"/>
    </xf>
    <xf numFmtId="0" fontId="63" fillId="33" borderId="10" xfId="0" applyNumberFormat="1" applyFont="1" applyFill="1" applyBorder="1" applyAlignment="1">
      <alignment horizontal="center"/>
    </xf>
    <xf numFmtId="1" fontId="70" fillId="33" borderId="10" xfId="123" applyNumberFormat="1" applyFont="1" applyFill="1" applyBorder="1" applyAlignment="1">
      <alignment horizontal="center"/>
    </xf>
    <xf numFmtId="0" fontId="70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1" fillId="0" borderId="10" xfId="0" applyFont="1" applyBorder="1" applyAlignment="1">
      <alignment horizontal="center" vertical="top"/>
    </xf>
    <xf numFmtId="0" fontId="70" fillId="3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165" fontId="59" fillId="33" borderId="10" xfId="0" applyNumberFormat="1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center"/>
    </xf>
    <xf numFmtId="0" fontId="63" fillId="33" borderId="10" xfId="0" applyNumberFormat="1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center" vertical="top"/>
    </xf>
    <xf numFmtId="0" fontId="70" fillId="33" borderId="10" xfId="0" applyNumberFormat="1" applyFont="1" applyFill="1" applyBorder="1" applyAlignment="1">
      <alignment horizontal="center" vertical="top"/>
    </xf>
    <xf numFmtId="0" fontId="68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" fillId="35" borderId="15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65" fontId="63" fillId="16" borderId="15" xfId="0" applyNumberFormat="1" applyFont="1" applyFill="1" applyBorder="1" applyAlignment="1">
      <alignment horizontal="center"/>
    </xf>
    <xf numFmtId="165" fontId="63" fillId="33" borderId="15" xfId="0" applyNumberFormat="1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61" fillId="33" borderId="10" xfId="0" applyFont="1" applyFill="1" applyBorder="1" applyAlignment="1">
      <alignment horizontal="center" vertical="top"/>
    </xf>
    <xf numFmtId="0" fontId="32" fillId="0" borderId="0" xfId="87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165" fontId="63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32" fillId="0" borderId="10" xfId="87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32" fillId="0" borderId="10" xfId="87" applyFont="1" applyFill="1" applyBorder="1" applyAlignment="1">
      <alignment horizontal="center" vertical="center"/>
      <protection/>
    </xf>
    <xf numFmtId="2" fontId="70" fillId="33" borderId="15" xfId="0" applyNumberFormat="1" applyFont="1" applyFill="1" applyBorder="1" applyAlignment="1">
      <alignment horizontal="center"/>
    </xf>
    <xf numFmtId="0" fontId="32" fillId="0" borderId="10" xfId="81" applyFont="1" applyFill="1" applyBorder="1" applyAlignment="1">
      <alignment horizontal="left" vertical="center"/>
      <protection/>
    </xf>
    <xf numFmtId="0" fontId="32" fillId="0" borderId="0" xfId="8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2" fillId="0" borderId="10" xfId="81" applyFont="1" applyFill="1" applyBorder="1" applyAlignment="1">
      <alignment horizontal="left" vertical="center" shrinkToFit="1"/>
      <protection/>
    </xf>
    <xf numFmtId="0" fontId="32" fillId="0" borderId="10" xfId="81" applyFont="1" applyFill="1" applyBorder="1" applyAlignment="1">
      <alignment horizontal="center" vertical="center"/>
      <protection/>
    </xf>
    <xf numFmtId="0" fontId="32" fillId="0" borderId="10" xfId="81" applyFont="1" applyFill="1" applyBorder="1" applyAlignment="1">
      <alignment horizontal="center" vertical="center"/>
      <protection/>
    </xf>
    <xf numFmtId="0" fontId="32" fillId="0" borderId="10" xfId="81" applyFont="1" applyFill="1" applyBorder="1" applyAlignment="1">
      <alignment horizontal="center" vertical="center"/>
      <protection/>
    </xf>
    <xf numFmtId="0" fontId="65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2" fontId="6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2" fontId="0" fillId="33" borderId="10" xfId="0" applyNumberFormat="1" applyFill="1" applyBorder="1" applyAlignment="1">
      <alignment horizontal="center"/>
    </xf>
    <xf numFmtId="1" fontId="63" fillId="33" borderId="10" xfId="0" applyNumberFormat="1" applyFont="1" applyFill="1" applyBorder="1" applyAlignment="1">
      <alignment horizontal="center"/>
    </xf>
    <xf numFmtId="1" fontId="70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3" fillId="7" borderId="10" xfId="0" applyFont="1" applyFill="1" applyBorder="1" applyAlignment="1">
      <alignment/>
    </xf>
    <xf numFmtId="0" fontId="61" fillId="7" borderId="10" xfId="0" applyFont="1" applyFill="1" applyBorder="1" applyAlignment="1">
      <alignment/>
    </xf>
    <xf numFmtId="0" fontId="61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2" fontId="61" fillId="33" borderId="1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32" fillId="0" borderId="0" xfId="68" applyFont="1" applyFill="1" applyBorder="1" applyAlignment="1">
      <alignment horizontal="center"/>
      <protection/>
    </xf>
    <xf numFmtId="0" fontId="71" fillId="0" borderId="0" xfId="0" applyFont="1" applyBorder="1" applyAlignment="1">
      <alignment horizontal="center" vertical="top" wrapText="1"/>
    </xf>
    <xf numFmtId="0" fontId="0" fillId="0" borderId="0" xfId="59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32" fillId="0" borderId="0" xfId="78" applyFont="1" applyFill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67" applyFont="1" applyBorder="1" applyAlignment="1">
      <alignment horizontal="center"/>
      <protection/>
    </xf>
    <xf numFmtId="0" fontId="0" fillId="0" borderId="10" xfId="67" applyFont="1" applyFill="1" applyBorder="1" applyAlignment="1">
      <alignment horizontal="left"/>
      <protection/>
    </xf>
    <xf numFmtId="0" fontId="0" fillId="0" borderId="0" xfId="67" applyFont="1" applyFill="1" applyBorder="1" applyAlignment="1">
      <alignment horizontal="center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10" xfId="73" applyFont="1" applyBorder="1" applyAlignment="1">
      <alignment horizontal="left"/>
      <protection/>
    </xf>
    <xf numFmtId="0" fontId="0" fillId="0" borderId="0" xfId="0" applyAlignment="1">
      <alignment/>
    </xf>
    <xf numFmtId="0" fontId="32" fillId="0" borderId="0" xfId="49" applyFont="1" applyBorder="1" applyAlignment="1">
      <alignment horizontal="center"/>
      <protection/>
    </xf>
    <xf numFmtId="0" fontId="0" fillId="0" borderId="0" xfId="74" applyFont="1" applyBorder="1" applyAlignment="1">
      <alignment horizontal="center"/>
      <protection/>
    </xf>
    <xf numFmtId="0" fontId="32" fillId="33" borderId="0" xfId="110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74" applyFont="1" applyFill="1" applyBorder="1" applyAlignment="1">
      <alignment horizontal="center"/>
      <protection/>
    </xf>
    <xf numFmtId="0" fontId="0" fillId="0" borderId="10" xfId="74" applyFont="1" applyBorder="1" applyAlignment="1">
      <alignment horizontal="left"/>
      <protection/>
    </xf>
    <xf numFmtId="0" fontId="32" fillId="33" borderId="10" xfId="110" applyFont="1" applyFill="1" applyBorder="1" applyAlignment="1">
      <alignment horizontal="left"/>
      <protection/>
    </xf>
    <xf numFmtId="0" fontId="67" fillId="33" borderId="16" xfId="0" applyFont="1" applyFill="1" applyBorder="1" applyAlignment="1">
      <alignment horizontal="left"/>
    </xf>
    <xf numFmtId="0" fontId="32" fillId="33" borderId="16" xfId="49" applyFont="1" applyFill="1" applyBorder="1" applyAlignment="1">
      <alignment horizontal="center"/>
      <protection/>
    </xf>
    <xf numFmtId="1" fontId="70" fillId="0" borderId="15" xfId="0" applyNumberFormat="1" applyFont="1" applyBorder="1" applyAlignment="1">
      <alignment horizontal="center" vertical="top" wrapText="1"/>
    </xf>
    <xf numFmtId="1" fontId="70" fillId="33" borderId="15" xfId="0" applyNumberFormat="1" applyFont="1" applyFill="1" applyBorder="1" applyAlignment="1">
      <alignment horizontal="center"/>
    </xf>
    <xf numFmtId="0" fontId="32" fillId="0" borderId="10" xfId="110" applyFont="1" applyFill="1" applyBorder="1" applyAlignment="1">
      <alignment horizontal="left"/>
      <protection/>
    </xf>
    <xf numFmtId="0" fontId="0" fillId="0" borderId="10" xfId="51" applyFont="1" applyBorder="1" applyAlignment="1">
      <alignment horizontal="left"/>
      <protection/>
    </xf>
    <xf numFmtId="0" fontId="61" fillId="33" borderId="10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2" fillId="0" borderId="10" xfId="86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61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 vertical="center"/>
    </xf>
    <xf numFmtId="0" fontId="63" fillId="13" borderId="10" xfId="0" applyFont="1" applyFill="1" applyBorder="1" applyAlignment="1">
      <alignment horizontal="center"/>
    </xf>
    <xf numFmtId="0" fontId="67" fillId="0" borderId="0" xfId="49" applyFont="1" applyBorder="1" applyAlignment="1">
      <alignment horizontal="left"/>
      <protection/>
    </xf>
    <xf numFmtId="0" fontId="32" fillId="0" borderId="10" xfId="10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67" applyBorder="1" applyAlignment="1">
      <alignment horizontal="center"/>
      <protection/>
    </xf>
    <xf numFmtId="0" fontId="71" fillId="0" borderId="10" xfId="0" applyFont="1" applyBorder="1" applyAlignment="1">
      <alignment horizontal="center" vertical="top" wrapText="1"/>
    </xf>
    <xf numFmtId="165" fontId="63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70" fillId="36" borderId="10" xfId="0" applyNumberFormat="1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70" fillId="36" borderId="10" xfId="0" applyNumberFormat="1" applyFont="1" applyFill="1" applyBorder="1" applyAlignment="1">
      <alignment horizontal="center"/>
    </xf>
    <xf numFmtId="0" fontId="61" fillId="36" borderId="10" xfId="0" applyNumberFormat="1" applyFont="1" applyFill="1" applyBorder="1" applyAlignment="1">
      <alignment horizontal="center" vertical="center"/>
    </xf>
    <xf numFmtId="0" fontId="6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61" fillId="36" borderId="10" xfId="0" applyNumberFormat="1" applyFont="1" applyFill="1" applyBorder="1" applyAlignment="1">
      <alignment horizontal="center" vertical="top"/>
    </xf>
    <xf numFmtId="0" fontId="70" fillId="36" borderId="10" xfId="0" applyNumberFormat="1" applyFont="1" applyFill="1" applyBorder="1" applyAlignment="1">
      <alignment horizontal="center" vertical="top"/>
    </xf>
    <xf numFmtId="0" fontId="0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63" fillId="36" borderId="10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top"/>
    </xf>
    <xf numFmtId="165" fontId="59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165" fontId="63" fillId="36" borderId="15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0" xfId="8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36" borderId="15" xfId="0" applyFill="1" applyBorder="1" applyAlignment="1">
      <alignment/>
    </xf>
    <xf numFmtId="0" fontId="0" fillId="36" borderId="15" xfId="74" applyFont="1" applyFill="1" applyBorder="1" applyAlignment="1">
      <alignment horizontal="center"/>
      <protection/>
    </xf>
    <xf numFmtId="0" fontId="70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1" fillId="36" borderId="15" xfId="0" applyFont="1" applyFill="1" applyBorder="1" applyAlignment="1">
      <alignment horizontal="center"/>
    </xf>
    <xf numFmtId="0" fontId="63" fillId="7" borderId="11" xfId="0" applyFont="1" applyFill="1" applyBorder="1" applyAlignment="1">
      <alignment/>
    </xf>
    <xf numFmtId="0" fontId="70" fillId="36" borderId="10" xfId="0" applyNumberFormat="1" applyFont="1" applyFill="1" applyBorder="1" applyAlignment="1">
      <alignment horizontal="center" vertical="center"/>
    </xf>
    <xf numFmtId="1" fontId="63" fillId="36" borderId="10" xfId="0" applyNumberFormat="1" applyFont="1" applyFill="1" applyBorder="1" applyAlignment="1">
      <alignment horizontal="center"/>
    </xf>
    <xf numFmtId="0" fontId="63" fillId="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2" fontId="70" fillId="36" borderId="15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2" fontId="70" fillId="36" borderId="10" xfId="0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0" fontId="61" fillId="19" borderId="10" xfId="0" applyFont="1" applyFill="1" applyBorder="1" applyAlignment="1">
      <alignment/>
    </xf>
    <xf numFmtId="0" fontId="61" fillId="19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2" fontId="70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70" fillId="37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61" fillId="37" borderId="10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2" fontId="70" fillId="37" borderId="15" xfId="0" applyNumberFormat="1" applyFont="1" applyFill="1" applyBorder="1" applyAlignment="1">
      <alignment horizontal="center"/>
    </xf>
    <xf numFmtId="2" fontId="0" fillId="37" borderId="15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top"/>
    </xf>
    <xf numFmtId="0" fontId="61" fillId="37" borderId="1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165" fontId="63" fillId="37" borderId="10" xfId="0" applyNumberFormat="1" applyFont="1" applyFill="1" applyBorder="1" applyAlignment="1">
      <alignment horizontal="center"/>
    </xf>
    <xf numFmtId="1" fontId="7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61" fillId="37" borderId="10" xfId="0" applyFont="1" applyFill="1" applyBorder="1" applyAlignment="1">
      <alignment/>
    </xf>
    <xf numFmtId="0" fontId="32" fillId="0" borderId="16" xfId="81" applyFont="1" applyFill="1" applyBorder="1" applyAlignment="1">
      <alignment horizontal="left" vertical="center"/>
      <protection/>
    </xf>
    <xf numFmtId="0" fontId="3" fillId="36" borderId="11" xfId="87" applyFont="1" applyFill="1" applyBorder="1" applyAlignment="1">
      <alignment horizontal="center"/>
      <protection/>
    </xf>
    <xf numFmtId="0" fontId="3" fillId="36" borderId="15" xfId="87" applyFont="1" applyFill="1" applyBorder="1" applyAlignment="1">
      <alignment horizontal="center"/>
      <protection/>
    </xf>
    <xf numFmtId="0" fontId="3" fillId="38" borderId="11" xfId="49" applyFont="1" applyFill="1" applyBorder="1" applyAlignment="1">
      <alignment horizontal="center"/>
      <protection/>
    </xf>
    <xf numFmtId="0" fontId="3" fillId="38" borderId="15" xfId="49" applyFont="1" applyFill="1" applyBorder="1" applyAlignment="1">
      <alignment horizontal="center"/>
      <protection/>
    </xf>
    <xf numFmtId="0" fontId="66" fillId="39" borderId="10" xfId="49" applyFont="1" applyFill="1" applyBorder="1" applyAlignment="1">
      <alignment horizontal="center"/>
      <protection/>
    </xf>
    <xf numFmtId="0" fontId="3" fillId="11" borderId="11" xfId="49" applyFont="1" applyFill="1" applyBorder="1" applyAlignment="1">
      <alignment horizontal="center"/>
      <protection/>
    </xf>
    <xf numFmtId="0" fontId="3" fillId="11" borderId="15" xfId="49" applyFont="1" applyFill="1" applyBorder="1" applyAlignment="1">
      <alignment horizontal="center"/>
      <protection/>
    </xf>
    <xf numFmtId="0" fontId="3" fillId="40" borderId="11" xfId="87" applyFont="1" applyFill="1" applyBorder="1" applyAlignment="1">
      <alignment horizontal="center"/>
      <protection/>
    </xf>
    <xf numFmtId="0" fontId="3" fillId="40" borderId="15" xfId="87" applyFont="1" applyFill="1" applyBorder="1" applyAlignment="1">
      <alignment horizontal="center"/>
      <protection/>
    </xf>
    <xf numFmtId="0" fontId="3" fillId="41" borderId="11" xfId="87" applyFont="1" applyFill="1" applyBorder="1" applyAlignment="1">
      <alignment horizontal="center"/>
      <protection/>
    </xf>
    <xf numFmtId="0" fontId="3" fillId="41" borderId="15" xfId="87" applyFont="1" applyFill="1" applyBorder="1" applyAlignment="1">
      <alignment horizontal="center"/>
      <protection/>
    </xf>
    <xf numFmtId="0" fontId="3" fillId="42" borderId="11" xfId="87" applyFont="1" applyFill="1" applyBorder="1" applyAlignment="1">
      <alignment horizontal="center"/>
      <protection/>
    </xf>
    <xf numFmtId="0" fontId="3" fillId="42" borderId="15" xfId="87" applyFont="1" applyFill="1" applyBorder="1" applyAlignment="1">
      <alignment horizontal="center"/>
      <protection/>
    </xf>
    <xf numFmtId="0" fontId="3" fillId="43" borderId="11" xfId="87" applyFont="1" applyFill="1" applyBorder="1" applyAlignment="1">
      <alignment horizontal="center"/>
      <protection/>
    </xf>
    <xf numFmtId="0" fontId="3" fillId="43" borderId="15" xfId="87" applyFont="1" applyFill="1" applyBorder="1" applyAlignment="1">
      <alignment horizontal="center"/>
      <protection/>
    </xf>
    <xf numFmtId="0" fontId="66" fillId="39" borderId="11" xfId="49" applyFont="1" applyFill="1" applyBorder="1" applyAlignment="1">
      <alignment horizontal="center"/>
      <protection/>
    </xf>
    <xf numFmtId="0" fontId="66" fillId="39" borderId="15" xfId="49" applyFont="1" applyFill="1" applyBorder="1" applyAlignment="1">
      <alignment horizontal="center"/>
      <protection/>
    </xf>
    <xf numFmtId="0" fontId="66" fillId="39" borderId="13" xfId="49" applyFont="1" applyFill="1" applyBorder="1" applyAlignment="1">
      <alignment horizontal="center"/>
      <protection/>
    </xf>
    <xf numFmtId="0" fontId="3" fillId="11" borderId="13" xfId="49" applyFont="1" applyFill="1" applyBorder="1" applyAlignment="1">
      <alignment horizontal="center"/>
      <protection/>
    </xf>
    <xf numFmtId="0" fontId="3" fillId="28" borderId="11" xfId="49" applyFont="1" applyFill="1" applyBorder="1" applyAlignment="1">
      <alignment horizontal="center"/>
      <protection/>
    </xf>
    <xf numFmtId="0" fontId="3" fillId="28" borderId="15" xfId="49" applyFont="1" applyFill="1" applyBorder="1" applyAlignment="1">
      <alignment horizontal="center"/>
      <protection/>
    </xf>
    <xf numFmtId="0" fontId="63" fillId="33" borderId="15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1" fillId="28" borderId="10" xfId="0" applyFont="1" applyFill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1" fillId="0" borderId="10" xfId="0" applyFont="1" applyFill="1" applyBorder="1" applyAlignment="1">
      <alignment horizontal="center"/>
    </xf>
  </cellXfs>
  <cellStyles count="11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10" xfId="51"/>
    <cellStyle name="Normal 2 2 11" xfId="52"/>
    <cellStyle name="Normal 2 2 12" xfId="53"/>
    <cellStyle name="Normal 2 2 13" xfId="54"/>
    <cellStyle name="Normal 2 2 14" xfId="55"/>
    <cellStyle name="Normal 2 2 15" xfId="56"/>
    <cellStyle name="Normal 2 2 16" xfId="57"/>
    <cellStyle name="Normal 2 2 17" xfId="58"/>
    <cellStyle name="Normal 2 2 2" xfId="59"/>
    <cellStyle name="Normal 2 2 3" xfId="60"/>
    <cellStyle name="Normal 2 2 4" xfId="61"/>
    <cellStyle name="Normal 2 2 5" xfId="62"/>
    <cellStyle name="Normal 2 2 6" xfId="63"/>
    <cellStyle name="Normal 2 2 7" xfId="64"/>
    <cellStyle name="Normal 2 2 8" xfId="65"/>
    <cellStyle name="Normal 2 2 9" xfId="66"/>
    <cellStyle name="Normal 2 3" xfId="67"/>
    <cellStyle name="Normal 2 4" xfId="68"/>
    <cellStyle name="Normal 2 4 2" xfId="69"/>
    <cellStyle name="Normal 2 4 3" xfId="70"/>
    <cellStyle name="Normal 2 4 4" xfId="71"/>
    <cellStyle name="Normal 2 4 5" xfId="72"/>
    <cellStyle name="Normal 2 4 6" xfId="73"/>
    <cellStyle name="Normal 2 4 7" xfId="74"/>
    <cellStyle name="Normal 2 4 8" xfId="75"/>
    <cellStyle name="Normal 2 4 9" xfId="76"/>
    <cellStyle name="Normal 2 5" xfId="77"/>
    <cellStyle name="Normal 2 6" xfId="78"/>
    <cellStyle name="Normal 2 7" xfId="79"/>
    <cellStyle name="Normal 3" xfId="80"/>
    <cellStyle name="Normal 3 2" xfId="81"/>
    <cellStyle name="Normal 3 3" xfId="82"/>
    <cellStyle name="Normal 3 4" xfId="83"/>
    <cellStyle name="Normal 3 5" xfId="84"/>
    <cellStyle name="Normal 3 6" xfId="85"/>
    <cellStyle name="Normal 3 7" xfId="86"/>
    <cellStyle name="Normal 4" xfId="87"/>
    <cellStyle name="Normal 4 10" xfId="88"/>
    <cellStyle name="Normal 4 11" xfId="89"/>
    <cellStyle name="Normal 4 12" xfId="90"/>
    <cellStyle name="Normal 4 13" xfId="91"/>
    <cellStyle name="Normal 4 14" xfId="92"/>
    <cellStyle name="Normal 4 15" xfId="93"/>
    <cellStyle name="Normal 4 16" xfId="94"/>
    <cellStyle name="Normal 4 17" xfId="95"/>
    <cellStyle name="Normal 4 18" xfId="96"/>
    <cellStyle name="Normal 4 2" xfId="97"/>
    <cellStyle name="Normal 4 2 2" xfId="98"/>
    <cellStyle name="Normal 4 3" xfId="99"/>
    <cellStyle name="Normal 4 4" xfId="100"/>
    <cellStyle name="Normal 4 5" xfId="101"/>
    <cellStyle name="Normal 4 6" xfId="102"/>
    <cellStyle name="Normal 4 7" xfId="103"/>
    <cellStyle name="Normal 4 8" xfId="104"/>
    <cellStyle name="Normal 4 9" xfId="105"/>
    <cellStyle name="Normal 5" xfId="106"/>
    <cellStyle name="Normal 6" xfId="107"/>
    <cellStyle name="Normal 6 2" xfId="108"/>
    <cellStyle name="Normal 7" xfId="109"/>
    <cellStyle name="Normal 8" xfId="110"/>
    <cellStyle name="Nota" xfId="111"/>
    <cellStyle name="Percent" xfId="112"/>
    <cellStyle name="Saída" xfId="113"/>
    <cellStyle name="Comma [0]" xfId="114"/>
    <cellStyle name="Texto de Aviso" xfId="115"/>
    <cellStyle name="Texto Explicativo" xfId="116"/>
    <cellStyle name="Título" xfId="117"/>
    <cellStyle name="Título 1" xfId="118"/>
    <cellStyle name="Título 2" xfId="119"/>
    <cellStyle name="Título 3" xfId="120"/>
    <cellStyle name="Título 4" xfId="121"/>
    <cellStyle name="Total" xfId="122"/>
    <cellStyle name="Comma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3</xdr:col>
      <xdr:colOff>200025</xdr:colOff>
      <xdr:row>2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2990850</xdr:colOff>
      <xdr:row>0</xdr:row>
      <xdr:rowOff>19050</xdr:rowOff>
    </xdr:from>
    <xdr:to>
      <xdr:col>2</xdr:col>
      <xdr:colOff>542925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90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2381250</xdr:colOff>
      <xdr:row>0</xdr:row>
      <xdr:rowOff>95250</xdr:rowOff>
    </xdr:from>
    <xdr:to>
      <xdr:col>1</xdr:col>
      <xdr:colOff>2914650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3209925</xdr:colOff>
      <xdr:row>0</xdr:row>
      <xdr:rowOff>133350</xdr:rowOff>
    </xdr:from>
    <xdr:to>
      <xdr:col>2</xdr:col>
      <xdr:colOff>533400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333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95250</xdr:rowOff>
    </xdr:from>
    <xdr:to>
      <xdr:col>2</xdr:col>
      <xdr:colOff>752475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52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2943225</xdr:colOff>
      <xdr:row>0</xdr:row>
      <xdr:rowOff>85725</xdr:rowOff>
    </xdr:from>
    <xdr:to>
      <xdr:col>2</xdr:col>
      <xdr:colOff>533400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5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0</xdr:row>
      <xdr:rowOff>76200</xdr:rowOff>
    </xdr:from>
    <xdr:to>
      <xdr:col>1</xdr:col>
      <xdr:colOff>3019425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95250</xdr:rowOff>
    </xdr:from>
    <xdr:to>
      <xdr:col>4</xdr:col>
      <xdr:colOff>485775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104775</xdr:rowOff>
    </xdr:from>
    <xdr:to>
      <xdr:col>2</xdr:col>
      <xdr:colOff>704850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123825</xdr:rowOff>
    </xdr:from>
    <xdr:to>
      <xdr:col>2</xdr:col>
      <xdr:colOff>771525</xdr:colOff>
      <xdr:row>2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238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2876550</xdr:colOff>
      <xdr:row>0</xdr:row>
      <xdr:rowOff>95250</xdr:rowOff>
    </xdr:from>
    <xdr:to>
      <xdr:col>1</xdr:col>
      <xdr:colOff>3409950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66675</xdr:rowOff>
    </xdr:from>
    <xdr:to>
      <xdr:col>2</xdr:col>
      <xdr:colOff>695325</xdr:colOff>
      <xdr:row>2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142875</xdr:rowOff>
    </xdr:from>
    <xdr:to>
      <xdr:col>2</xdr:col>
      <xdr:colOff>95250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85725</xdr:rowOff>
    </xdr:from>
    <xdr:to>
      <xdr:col>1</xdr:col>
      <xdr:colOff>3095625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857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2514600</xdr:colOff>
      <xdr:row>0</xdr:row>
      <xdr:rowOff>57150</xdr:rowOff>
    </xdr:from>
    <xdr:to>
      <xdr:col>2</xdr:col>
      <xdr:colOff>152400</xdr:colOff>
      <xdr:row>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95250</xdr:rowOff>
    </xdr:from>
    <xdr:to>
      <xdr:col>1</xdr:col>
      <xdr:colOff>2990850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52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3181350</xdr:colOff>
      <xdr:row>0</xdr:row>
      <xdr:rowOff>57150</xdr:rowOff>
    </xdr:from>
    <xdr:to>
      <xdr:col>2</xdr:col>
      <xdr:colOff>190500</xdr:colOff>
      <xdr:row>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2952750</xdr:colOff>
      <xdr:row>0</xdr:row>
      <xdr:rowOff>85725</xdr:rowOff>
    </xdr:from>
    <xdr:to>
      <xdr:col>2</xdr:col>
      <xdr:colOff>38100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5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3</xdr:col>
      <xdr:colOff>9525</xdr:colOff>
      <xdr:row>2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76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</xdr:rowOff>
    </xdr:from>
    <xdr:to>
      <xdr:col>3</xdr:col>
      <xdr:colOff>400050</xdr:colOff>
      <xdr:row>2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19050</xdr:rowOff>
    </xdr:from>
    <xdr:to>
      <xdr:col>2</xdr:col>
      <xdr:colOff>733425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57150</xdr:rowOff>
    </xdr:from>
    <xdr:to>
      <xdr:col>2</xdr:col>
      <xdr:colOff>628650</xdr:colOff>
      <xdr:row>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71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3333750</xdr:colOff>
      <xdr:row>0</xdr:row>
      <xdr:rowOff>38100</xdr:rowOff>
    </xdr:from>
    <xdr:to>
      <xdr:col>2</xdr:col>
      <xdr:colOff>533400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47625</xdr:rowOff>
    </xdr:from>
    <xdr:to>
      <xdr:col>2</xdr:col>
      <xdr:colOff>533400</xdr:colOff>
      <xdr:row>2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9525</xdr:rowOff>
    </xdr:from>
    <xdr:to>
      <xdr:col>2</xdr:col>
      <xdr:colOff>933450</xdr:colOff>
      <xdr:row>2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5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9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0.00390625" style="6" customWidth="1"/>
    <col min="3" max="3" width="14.7109375" style="6" customWidth="1"/>
    <col min="4" max="5" width="8.7109375" style="0" customWidth="1"/>
    <col min="14" max="15" width="9.140625" style="228" customWidth="1"/>
    <col min="16" max="17" width="9.140625" style="251" customWidth="1"/>
    <col min="18" max="21" width="9.140625" style="335" customWidth="1"/>
    <col min="22" max="22" width="17.00390625" style="0" bestFit="1" customWidth="1"/>
    <col min="23" max="23" width="9.140625" style="63" customWidth="1"/>
    <col min="25" max="25" width="9.140625" style="15" customWidth="1"/>
  </cols>
  <sheetData>
    <row r="1" spans="1:25" s="3" customFormat="1" ht="20.25">
      <c r="A1" s="3" t="s">
        <v>0</v>
      </c>
      <c r="B1" s="4"/>
      <c r="C1" s="4"/>
      <c r="W1" s="73"/>
      <c r="Y1" s="27"/>
    </row>
    <row r="2" spans="1:25" s="1" customFormat="1" ht="18">
      <c r="A2" s="1" t="s">
        <v>19</v>
      </c>
      <c r="B2" s="5"/>
      <c r="C2" s="5"/>
      <c r="W2" s="74"/>
      <c r="Y2" s="28"/>
    </row>
    <row r="3" spans="4:29" ht="15">
      <c r="D3" s="370" t="s">
        <v>4</v>
      </c>
      <c r="E3" s="371"/>
      <c r="F3" s="372" t="s">
        <v>5</v>
      </c>
      <c r="G3" s="373"/>
      <c r="H3" s="375" t="s">
        <v>210</v>
      </c>
      <c r="I3" s="376"/>
      <c r="J3" s="117" t="s">
        <v>244</v>
      </c>
      <c r="K3" s="117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74" t="s">
        <v>29</v>
      </c>
      <c r="X3" s="374"/>
      <c r="Y3" s="92"/>
      <c r="Z3" s="92"/>
      <c r="AA3" s="92"/>
      <c r="AB3" s="92"/>
      <c r="AC3" s="92"/>
    </row>
    <row r="4" spans="1:29" s="25" customFormat="1" ht="15.7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41048</v>
      </c>
      <c r="K4" s="10">
        <v>41049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0"/>
      <c r="W4" s="96" t="s">
        <v>7</v>
      </c>
      <c r="X4" s="248" t="s">
        <v>8</v>
      </c>
      <c r="Y4" s="233"/>
      <c r="Z4" s="233"/>
      <c r="AA4" s="233"/>
      <c r="AB4" s="233"/>
      <c r="AC4" s="233"/>
    </row>
    <row r="5" spans="1:29" s="393" customFormat="1" ht="15.75">
      <c r="A5" s="218">
        <v>1</v>
      </c>
      <c r="B5" s="66" t="s">
        <v>53</v>
      </c>
      <c r="C5" s="44" t="s">
        <v>47</v>
      </c>
      <c r="D5" s="44">
        <v>20</v>
      </c>
      <c r="E5" s="95">
        <v>12</v>
      </c>
      <c r="F5" s="46">
        <v>12</v>
      </c>
      <c r="G5" s="46">
        <v>10</v>
      </c>
      <c r="H5" s="46">
        <v>7</v>
      </c>
      <c r="I5" s="46">
        <v>7</v>
      </c>
      <c r="J5" s="46">
        <v>18</v>
      </c>
      <c r="K5" s="46">
        <v>22.5</v>
      </c>
      <c r="L5" s="46">
        <v>12</v>
      </c>
      <c r="M5" s="344">
        <v>2</v>
      </c>
      <c r="N5" s="46">
        <v>13</v>
      </c>
      <c r="O5" s="344">
        <v>6</v>
      </c>
      <c r="P5" s="46">
        <v>15</v>
      </c>
      <c r="Q5" s="46">
        <v>15</v>
      </c>
      <c r="R5" s="46">
        <v>9</v>
      </c>
      <c r="S5" s="344">
        <v>8</v>
      </c>
      <c r="T5" s="349">
        <v>8</v>
      </c>
      <c r="U5" s="349">
        <v>7</v>
      </c>
      <c r="V5" s="200"/>
      <c r="W5" s="97">
        <f>SUM(D5:V5)</f>
        <v>203.5</v>
      </c>
      <c r="X5" s="248">
        <f>SUM(D5:V5)-2-6-8</f>
        <v>187.5</v>
      </c>
      <c r="Y5" s="392"/>
      <c r="Z5" s="392"/>
      <c r="AA5" s="392"/>
      <c r="AB5" s="392"/>
      <c r="AC5" s="392"/>
    </row>
    <row r="6" spans="1:29" s="25" customFormat="1" ht="15.75">
      <c r="A6" s="35">
        <f>(A5+1)</f>
        <v>2</v>
      </c>
      <c r="B6" s="66" t="s">
        <v>48</v>
      </c>
      <c r="C6" s="44" t="s">
        <v>128</v>
      </c>
      <c r="D6" s="44">
        <v>17</v>
      </c>
      <c r="E6" s="95">
        <v>20</v>
      </c>
      <c r="F6" s="46">
        <v>8</v>
      </c>
      <c r="G6" s="46">
        <v>14</v>
      </c>
      <c r="H6" s="46">
        <v>0</v>
      </c>
      <c r="I6" s="46">
        <v>0</v>
      </c>
      <c r="J6" s="46">
        <v>18</v>
      </c>
      <c r="K6" s="46">
        <v>22.5</v>
      </c>
      <c r="L6" s="344"/>
      <c r="M6" s="46">
        <v>4</v>
      </c>
      <c r="N6" s="46">
        <v>8</v>
      </c>
      <c r="O6" s="46">
        <v>10</v>
      </c>
      <c r="P6" s="46">
        <v>2</v>
      </c>
      <c r="Q6" s="46">
        <v>4</v>
      </c>
      <c r="R6" s="344"/>
      <c r="S6" s="344"/>
      <c r="T6" s="349">
        <v>11</v>
      </c>
      <c r="U6" s="349">
        <v>3</v>
      </c>
      <c r="V6" s="200"/>
      <c r="W6" s="97">
        <f>SUM(D6:V6)</f>
        <v>141.5</v>
      </c>
      <c r="X6" s="248">
        <f>SUM(D6:V6)</f>
        <v>141.5</v>
      </c>
      <c r="Y6" s="233"/>
      <c r="Z6" s="233"/>
      <c r="AA6" s="233"/>
      <c r="AB6" s="233"/>
      <c r="AC6" s="233"/>
    </row>
    <row r="7" spans="1:29" s="25" customFormat="1" ht="15.75">
      <c r="A7" s="35">
        <f aca="true" t="shared" si="0" ref="A7:A20">(A6+1)</f>
        <v>3</v>
      </c>
      <c r="B7" s="67" t="s">
        <v>45</v>
      </c>
      <c r="C7" s="17" t="s">
        <v>82</v>
      </c>
      <c r="D7" s="44">
        <v>12</v>
      </c>
      <c r="E7" s="95">
        <v>17</v>
      </c>
      <c r="F7" s="46">
        <v>17</v>
      </c>
      <c r="G7" s="46">
        <v>3</v>
      </c>
      <c r="H7" s="46">
        <v>4</v>
      </c>
      <c r="I7" s="46">
        <v>5</v>
      </c>
      <c r="J7" s="46">
        <v>5</v>
      </c>
      <c r="K7" s="46">
        <v>22.5</v>
      </c>
      <c r="L7" s="46">
        <v>9</v>
      </c>
      <c r="M7" s="46">
        <v>10</v>
      </c>
      <c r="N7" s="344">
        <v>3</v>
      </c>
      <c r="O7" s="46">
        <v>4</v>
      </c>
      <c r="P7" s="46">
        <v>10</v>
      </c>
      <c r="Q7" s="46">
        <v>12</v>
      </c>
      <c r="R7" s="344">
        <v>4</v>
      </c>
      <c r="S7" s="344">
        <v>3</v>
      </c>
      <c r="T7" s="349">
        <v>0</v>
      </c>
      <c r="U7" s="349">
        <v>9</v>
      </c>
      <c r="V7" s="200"/>
      <c r="W7" s="97">
        <f>SUM(D7:V7)</f>
        <v>149.5</v>
      </c>
      <c r="X7" s="248">
        <f>SUM(D7:V7)-3-3-4</f>
        <v>139.5</v>
      </c>
      <c r="Y7" s="233"/>
      <c r="Z7" s="233"/>
      <c r="AA7" s="233"/>
      <c r="AB7" s="233"/>
      <c r="AC7" s="233"/>
    </row>
    <row r="8" spans="1:29" s="25" customFormat="1" ht="15.75">
      <c r="A8" s="35">
        <f t="shared" si="0"/>
        <v>4</v>
      </c>
      <c r="B8" s="66" t="s">
        <v>51</v>
      </c>
      <c r="C8" s="44" t="s">
        <v>82</v>
      </c>
      <c r="D8" s="44">
        <v>10</v>
      </c>
      <c r="E8" s="95">
        <v>0</v>
      </c>
      <c r="F8" s="46">
        <v>9</v>
      </c>
      <c r="G8" s="46">
        <v>9</v>
      </c>
      <c r="H8" s="46">
        <v>9</v>
      </c>
      <c r="I8" s="46">
        <v>12</v>
      </c>
      <c r="J8" s="46">
        <v>18</v>
      </c>
      <c r="K8" s="46">
        <v>22.5</v>
      </c>
      <c r="L8" s="344"/>
      <c r="M8" s="46">
        <v>6</v>
      </c>
      <c r="N8" s="46">
        <v>5</v>
      </c>
      <c r="O8" s="46">
        <v>3</v>
      </c>
      <c r="P8" s="46">
        <v>5</v>
      </c>
      <c r="Q8" s="46">
        <v>10</v>
      </c>
      <c r="R8" s="344"/>
      <c r="S8" s="344"/>
      <c r="T8" s="349"/>
      <c r="U8" s="349">
        <v>12</v>
      </c>
      <c r="V8" s="200">
        <v>5</v>
      </c>
      <c r="W8" s="97">
        <f>SUM(D8:V8)</f>
        <v>135.5</v>
      </c>
      <c r="X8" s="248">
        <f>SUM(D8:V8)</f>
        <v>135.5</v>
      </c>
      <c r="Y8" s="233"/>
      <c r="Z8" s="233"/>
      <c r="AA8" s="233"/>
      <c r="AB8" s="233"/>
      <c r="AC8" s="233"/>
    </row>
    <row r="9" spans="1:29" s="25" customFormat="1" ht="15.75">
      <c r="A9" s="35">
        <f t="shared" si="0"/>
        <v>5</v>
      </c>
      <c r="B9" s="66" t="s">
        <v>44</v>
      </c>
      <c r="C9" s="17" t="s">
        <v>82</v>
      </c>
      <c r="D9" s="44">
        <v>9</v>
      </c>
      <c r="E9" s="95">
        <v>11</v>
      </c>
      <c r="F9" s="46">
        <v>6</v>
      </c>
      <c r="G9" s="46">
        <v>6</v>
      </c>
      <c r="H9" s="46">
        <v>16</v>
      </c>
      <c r="I9" s="46">
        <v>15</v>
      </c>
      <c r="J9" s="46">
        <v>8</v>
      </c>
      <c r="K9" s="46">
        <v>9</v>
      </c>
      <c r="L9" s="46">
        <v>3</v>
      </c>
      <c r="M9" s="46">
        <v>8</v>
      </c>
      <c r="N9" s="46"/>
      <c r="O9" s="46"/>
      <c r="P9" s="46">
        <v>4</v>
      </c>
      <c r="Q9" s="344"/>
      <c r="R9" s="344"/>
      <c r="S9" s="344"/>
      <c r="T9" s="349"/>
      <c r="U9" s="349"/>
      <c r="V9" s="44"/>
      <c r="W9" s="97">
        <f>SUM(D9:V9)</f>
        <v>95</v>
      </c>
      <c r="X9" s="248">
        <f>SUM(D9:V9)</f>
        <v>95</v>
      </c>
      <c r="Y9" s="233"/>
      <c r="Z9" s="233"/>
      <c r="AA9" s="233"/>
      <c r="AB9" s="233"/>
      <c r="AC9" s="233"/>
    </row>
    <row r="10" spans="1:29" s="25" customFormat="1" ht="15.75">
      <c r="A10" s="35">
        <f t="shared" si="0"/>
        <v>6</v>
      </c>
      <c r="B10" s="69" t="s">
        <v>54</v>
      </c>
      <c r="C10" s="44" t="s">
        <v>83</v>
      </c>
      <c r="D10" s="44">
        <v>15</v>
      </c>
      <c r="E10" s="95">
        <v>8</v>
      </c>
      <c r="F10" s="46">
        <v>7</v>
      </c>
      <c r="G10" s="46">
        <v>5</v>
      </c>
      <c r="H10" s="46">
        <v>13</v>
      </c>
      <c r="I10" s="46">
        <v>6</v>
      </c>
      <c r="J10" s="46">
        <v>18</v>
      </c>
      <c r="K10" s="46">
        <v>13</v>
      </c>
      <c r="L10" s="46"/>
      <c r="M10" s="46"/>
      <c r="N10" s="46"/>
      <c r="O10" s="46"/>
      <c r="P10" s="46"/>
      <c r="Q10" s="344"/>
      <c r="R10" s="344"/>
      <c r="S10" s="344"/>
      <c r="T10" s="349"/>
      <c r="U10" s="349"/>
      <c r="V10" s="200">
        <v>5</v>
      </c>
      <c r="W10" s="97">
        <f>SUM(D10:V10)</f>
        <v>90</v>
      </c>
      <c r="X10" s="248">
        <f>SUM(D10:V10)</f>
        <v>90</v>
      </c>
      <c r="Y10" s="233"/>
      <c r="Z10" s="233"/>
      <c r="AA10" s="233"/>
      <c r="AB10" s="233"/>
      <c r="AC10" s="233"/>
    </row>
    <row r="11" spans="1:29" s="2" customFormat="1" ht="15.75">
      <c r="A11" s="35">
        <f t="shared" si="0"/>
        <v>7</v>
      </c>
      <c r="B11" s="68" t="s">
        <v>55</v>
      </c>
      <c r="C11" s="44" t="s">
        <v>82</v>
      </c>
      <c r="D11" s="44">
        <v>6</v>
      </c>
      <c r="E11" s="44">
        <v>10</v>
      </c>
      <c r="F11" s="46">
        <v>4</v>
      </c>
      <c r="G11" s="46">
        <v>17</v>
      </c>
      <c r="H11" s="46">
        <v>5</v>
      </c>
      <c r="I11" s="344">
        <v>0</v>
      </c>
      <c r="J11" s="46">
        <v>2</v>
      </c>
      <c r="K11" s="46">
        <v>6</v>
      </c>
      <c r="L11" s="46">
        <v>4</v>
      </c>
      <c r="M11" s="46">
        <v>1</v>
      </c>
      <c r="N11" s="46">
        <v>2</v>
      </c>
      <c r="O11" s="46">
        <v>13</v>
      </c>
      <c r="P11" s="46">
        <v>12</v>
      </c>
      <c r="Q11" s="46">
        <v>5</v>
      </c>
      <c r="R11" s="344"/>
      <c r="S11" s="344"/>
      <c r="T11" s="349"/>
      <c r="U11" s="349"/>
      <c r="V11" s="44"/>
      <c r="W11" s="97">
        <f>SUM(D11:V11)</f>
        <v>87</v>
      </c>
      <c r="X11" s="248">
        <f>SUM(D11:V11)</f>
        <v>87</v>
      </c>
      <c r="Y11" s="157"/>
      <c r="Z11" s="157"/>
      <c r="AA11" s="157"/>
      <c r="AB11" s="157"/>
      <c r="AC11" s="157"/>
    </row>
    <row r="12" spans="1:29" s="2" customFormat="1" ht="15.75">
      <c r="A12" s="35">
        <f t="shared" si="0"/>
        <v>8</v>
      </c>
      <c r="B12" s="66" t="s">
        <v>41</v>
      </c>
      <c r="C12" s="16" t="s">
        <v>82</v>
      </c>
      <c r="D12" s="44">
        <v>3</v>
      </c>
      <c r="E12" s="44">
        <v>5</v>
      </c>
      <c r="F12" s="46">
        <v>3</v>
      </c>
      <c r="G12" s="46">
        <v>12</v>
      </c>
      <c r="H12" s="46">
        <v>6</v>
      </c>
      <c r="I12" s="46">
        <v>4</v>
      </c>
      <c r="J12" s="46">
        <v>18</v>
      </c>
      <c r="K12" s="46">
        <v>13</v>
      </c>
      <c r="L12" s="46"/>
      <c r="M12" s="46"/>
      <c r="N12" s="46">
        <v>10</v>
      </c>
      <c r="O12" s="46">
        <v>2</v>
      </c>
      <c r="P12" s="46"/>
      <c r="Q12" s="344"/>
      <c r="R12" s="344"/>
      <c r="S12" s="344"/>
      <c r="T12" s="349">
        <v>6</v>
      </c>
      <c r="U12" s="349">
        <v>4</v>
      </c>
      <c r="V12" s="44"/>
      <c r="W12" s="97">
        <f>SUM(D12:V12)</f>
        <v>86</v>
      </c>
      <c r="X12" s="248">
        <f>SUM(D12:V12)</f>
        <v>86</v>
      </c>
      <c r="Y12" s="157"/>
      <c r="Z12" s="157"/>
      <c r="AA12" s="157"/>
      <c r="AB12" s="157"/>
      <c r="AC12" s="157"/>
    </row>
    <row r="13" spans="1:29" s="19" customFormat="1" ht="15.75">
      <c r="A13" s="35">
        <f t="shared" si="0"/>
        <v>9</v>
      </c>
      <c r="B13" s="66" t="s">
        <v>42</v>
      </c>
      <c r="C13" s="44" t="s">
        <v>83</v>
      </c>
      <c r="D13" s="46">
        <v>4</v>
      </c>
      <c r="E13" s="46">
        <v>15</v>
      </c>
      <c r="F13" s="46">
        <v>10</v>
      </c>
      <c r="G13" s="46">
        <v>7</v>
      </c>
      <c r="H13" s="46">
        <v>0</v>
      </c>
      <c r="I13" s="46">
        <v>0</v>
      </c>
      <c r="J13" s="46">
        <v>5</v>
      </c>
      <c r="K13" s="46">
        <v>4</v>
      </c>
      <c r="L13" s="46">
        <v>5</v>
      </c>
      <c r="M13" s="46">
        <v>13</v>
      </c>
      <c r="N13" s="46"/>
      <c r="O13" s="344"/>
      <c r="P13" s="46">
        <v>6</v>
      </c>
      <c r="Q13" s="46">
        <v>6</v>
      </c>
      <c r="R13" s="344"/>
      <c r="S13" s="344"/>
      <c r="T13" s="349"/>
      <c r="U13" s="349"/>
      <c r="V13" s="46"/>
      <c r="W13" s="97">
        <f>SUM(D13:V13)</f>
        <v>75</v>
      </c>
      <c r="X13" s="248">
        <f>SUM(D13:V13)</f>
        <v>75</v>
      </c>
      <c r="Y13" s="234"/>
      <c r="Z13" s="234"/>
      <c r="AA13" s="234"/>
      <c r="AB13" s="234"/>
      <c r="AC13" s="234"/>
    </row>
    <row r="14" spans="1:29" s="2" customFormat="1" ht="15.75">
      <c r="A14" s="35">
        <f t="shared" si="0"/>
        <v>10</v>
      </c>
      <c r="B14" s="70" t="s">
        <v>52</v>
      </c>
      <c r="C14" s="44" t="s">
        <v>83</v>
      </c>
      <c r="D14" s="44">
        <v>8</v>
      </c>
      <c r="E14" s="44">
        <v>13</v>
      </c>
      <c r="F14" s="46">
        <v>5</v>
      </c>
      <c r="G14" s="46">
        <v>4</v>
      </c>
      <c r="H14" s="46">
        <v>11</v>
      </c>
      <c r="I14" s="46">
        <v>8</v>
      </c>
      <c r="J14" s="46">
        <v>18</v>
      </c>
      <c r="K14" s="46">
        <v>0</v>
      </c>
      <c r="L14" s="46">
        <v>2</v>
      </c>
      <c r="M14" s="46">
        <v>3</v>
      </c>
      <c r="N14" s="46"/>
      <c r="O14" s="46"/>
      <c r="P14" s="46"/>
      <c r="Q14" s="344"/>
      <c r="R14" s="344"/>
      <c r="S14" s="344"/>
      <c r="T14" s="349"/>
      <c r="U14" s="349"/>
      <c r="V14" s="44"/>
      <c r="W14" s="97">
        <f>SUM(D14:V14)</f>
        <v>72</v>
      </c>
      <c r="X14" s="248">
        <f>SUM(D14:V14)</f>
        <v>72</v>
      </c>
      <c r="Y14" s="157"/>
      <c r="Z14" s="157"/>
      <c r="AA14" s="157"/>
      <c r="AB14" s="157"/>
      <c r="AC14" s="157"/>
    </row>
    <row r="15" spans="1:29" s="2" customFormat="1" ht="15.75">
      <c r="A15" s="35">
        <f t="shared" si="0"/>
        <v>11</v>
      </c>
      <c r="B15" s="66" t="s">
        <v>49</v>
      </c>
      <c r="C15" s="44" t="s">
        <v>83</v>
      </c>
      <c r="D15" s="44">
        <v>7</v>
      </c>
      <c r="E15" s="44">
        <v>9</v>
      </c>
      <c r="F15" s="46">
        <v>14</v>
      </c>
      <c r="G15" s="46">
        <v>8</v>
      </c>
      <c r="H15" s="46">
        <v>8</v>
      </c>
      <c r="I15" s="46">
        <v>10</v>
      </c>
      <c r="J15" s="46">
        <v>0</v>
      </c>
      <c r="K15" s="46">
        <v>0</v>
      </c>
      <c r="L15" s="46"/>
      <c r="M15" s="46"/>
      <c r="N15" s="46"/>
      <c r="O15" s="46"/>
      <c r="P15" s="46"/>
      <c r="Q15" s="344"/>
      <c r="R15" s="344"/>
      <c r="S15" s="344"/>
      <c r="T15" s="349"/>
      <c r="U15" s="349"/>
      <c r="V15" s="44"/>
      <c r="W15" s="97">
        <f>SUM(D15:V15)</f>
        <v>56</v>
      </c>
      <c r="X15" s="248">
        <f>SUM(D15:V15)</f>
        <v>56</v>
      </c>
      <c r="Y15" s="157"/>
      <c r="Z15" s="157"/>
      <c r="AA15" s="157"/>
      <c r="AB15" s="157"/>
      <c r="AC15" s="157"/>
    </row>
    <row r="16" spans="1:29" s="2" customFormat="1" ht="15.75">
      <c r="A16" s="35">
        <f t="shared" si="0"/>
        <v>12</v>
      </c>
      <c r="B16" s="72" t="s">
        <v>46</v>
      </c>
      <c r="C16" s="16" t="s">
        <v>47</v>
      </c>
      <c r="D16" s="44">
        <v>1</v>
      </c>
      <c r="E16" s="44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/>
      <c r="M16" s="46"/>
      <c r="N16" s="344"/>
      <c r="O16" s="46">
        <v>5</v>
      </c>
      <c r="P16" s="46">
        <v>3</v>
      </c>
      <c r="Q16" s="46">
        <v>1</v>
      </c>
      <c r="R16" s="344"/>
      <c r="S16" s="344"/>
      <c r="T16" s="349">
        <v>3</v>
      </c>
      <c r="U16" s="349"/>
      <c r="V16" s="44"/>
      <c r="W16" s="97">
        <f>SUM(D16:V16)</f>
        <v>13</v>
      </c>
      <c r="X16" s="248">
        <f>SUM(D16:V16)</f>
        <v>13</v>
      </c>
      <c r="Y16" s="157"/>
      <c r="Z16" s="157"/>
      <c r="AA16" s="157"/>
      <c r="AB16" s="157"/>
      <c r="AC16" s="157"/>
    </row>
    <row r="17" spans="1:29" s="2" customFormat="1" ht="15.75">
      <c r="A17" s="35">
        <f t="shared" si="0"/>
        <v>13</v>
      </c>
      <c r="B17" s="71" t="s">
        <v>56</v>
      </c>
      <c r="C17" s="44" t="s">
        <v>82</v>
      </c>
      <c r="D17" s="44">
        <v>0</v>
      </c>
      <c r="E17" s="44">
        <v>0</v>
      </c>
      <c r="F17" s="46">
        <v>2</v>
      </c>
      <c r="G17" s="46">
        <v>2</v>
      </c>
      <c r="H17" s="46">
        <v>0</v>
      </c>
      <c r="I17" s="46">
        <v>3</v>
      </c>
      <c r="J17" s="46">
        <v>0</v>
      </c>
      <c r="K17" s="46">
        <v>0</v>
      </c>
      <c r="L17" s="46"/>
      <c r="M17" s="46"/>
      <c r="N17" s="46"/>
      <c r="O17" s="46"/>
      <c r="P17" s="46"/>
      <c r="Q17" s="344"/>
      <c r="R17" s="344"/>
      <c r="S17" s="344"/>
      <c r="T17" s="349"/>
      <c r="U17" s="349"/>
      <c r="V17" s="44"/>
      <c r="W17" s="97">
        <f>SUM(D17:V17)</f>
        <v>7</v>
      </c>
      <c r="X17" s="248">
        <f>SUM(D17:V17)</f>
        <v>7</v>
      </c>
      <c r="Y17" s="157"/>
      <c r="Z17" s="157"/>
      <c r="AA17" s="157"/>
      <c r="AB17" s="157"/>
      <c r="AC17" s="157"/>
    </row>
    <row r="18" spans="1:29" s="2" customFormat="1" ht="15.75">
      <c r="A18" s="35">
        <f t="shared" si="0"/>
        <v>14</v>
      </c>
      <c r="B18" s="66" t="s">
        <v>43</v>
      </c>
      <c r="C18" s="17" t="s">
        <v>82</v>
      </c>
      <c r="D18" s="44">
        <v>5</v>
      </c>
      <c r="E18" s="44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/>
      <c r="M18" s="46"/>
      <c r="N18" s="46"/>
      <c r="O18" s="344"/>
      <c r="P18" s="344"/>
      <c r="Q18" s="344"/>
      <c r="R18" s="46">
        <v>2</v>
      </c>
      <c r="S18" s="46"/>
      <c r="T18" s="46"/>
      <c r="U18" s="46"/>
      <c r="V18" s="44"/>
      <c r="W18" s="97">
        <f>SUM(D18:V18)</f>
        <v>7</v>
      </c>
      <c r="X18" s="248">
        <f>SUM(D18:V18)</f>
        <v>7</v>
      </c>
      <c r="Y18" s="157"/>
      <c r="Z18" s="157"/>
      <c r="AA18" s="157"/>
      <c r="AB18" s="157"/>
      <c r="AC18" s="157"/>
    </row>
    <row r="19" spans="1:29" s="2" customFormat="1" ht="15.75">
      <c r="A19" s="35">
        <f t="shared" si="0"/>
        <v>15</v>
      </c>
      <c r="B19" s="292" t="s">
        <v>326</v>
      </c>
      <c r="C19" s="44" t="s">
        <v>82</v>
      </c>
      <c r="D19" s="219"/>
      <c r="E19" s="219"/>
      <c r="F19" s="39"/>
      <c r="G19" s="39"/>
      <c r="H19" s="39"/>
      <c r="I19" s="39"/>
      <c r="J19" s="39"/>
      <c r="K19" s="39"/>
      <c r="L19" s="39"/>
      <c r="M19" s="39"/>
      <c r="N19" s="309"/>
      <c r="O19" s="309"/>
      <c r="P19" s="309"/>
      <c r="Q19" s="221">
        <v>3</v>
      </c>
      <c r="R19" s="221"/>
      <c r="S19" s="221"/>
      <c r="T19" s="221"/>
      <c r="U19" s="221"/>
      <c r="V19" s="219"/>
      <c r="W19" s="97">
        <f>SUM(D19:V19)</f>
        <v>3</v>
      </c>
      <c r="X19" s="248">
        <f>SUM(D19:V19)</f>
        <v>3</v>
      </c>
      <c r="Y19" s="157"/>
      <c r="Z19" s="157"/>
      <c r="AA19" s="157"/>
      <c r="AB19" s="157"/>
      <c r="AC19" s="157"/>
    </row>
    <row r="20" spans="1:29" s="2" customFormat="1" ht="15.75">
      <c r="A20" s="35">
        <f t="shared" si="0"/>
        <v>16</v>
      </c>
      <c r="B20" s="66" t="s">
        <v>50</v>
      </c>
      <c r="C20" s="44" t="s">
        <v>82</v>
      </c>
      <c r="D20" s="44">
        <v>0</v>
      </c>
      <c r="E20" s="44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/>
      <c r="M20" s="46"/>
      <c r="N20" s="344"/>
      <c r="O20" s="344"/>
      <c r="P20" s="344"/>
      <c r="Q20" s="46"/>
      <c r="R20" s="46"/>
      <c r="S20" s="46"/>
      <c r="T20" s="46"/>
      <c r="U20" s="46"/>
      <c r="V20" s="44"/>
      <c r="W20" s="97">
        <f>SUM(D20:V20)</f>
        <v>0</v>
      </c>
      <c r="X20" s="248">
        <f>SUM(D20:V20)</f>
        <v>0</v>
      </c>
      <c r="Y20" s="157"/>
      <c r="Z20" s="157"/>
      <c r="AA20" s="157"/>
      <c r="AB20" s="157"/>
      <c r="AC20" s="157"/>
    </row>
    <row r="21" spans="2:26" ht="15">
      <c r="B21" s="215"/>
      <c r="C21" s="214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2"/>
      <c r="Y21" s="92"/>
      <c r="Z21" s="92"/>
    </row>
    <row r="22" spans="1:26" ht="15.75">
      <c r="A22" s="298"/>
      <c r="B22" s="241" t="s">
        <v>319</v>
      </c>
      <c r="C22" s="214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2"/>
      <c r="Y22" s="92"/>
      <c r="Z22" s="92"/>
    </row>
    <row r="23" spans="1:26" ht="15.75">
      <c r="A23" s="243"/>
      <c r="B23" s="241" t="s">
        <v>320</v>
      </c>
      <c r="C23" s="214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  <c r="Y23" s="93"/>
      <c r="Z23" s="92"/>
    </row>
    <row r="24" spans="2:26" ht="15">
      <c r="B24" s="215"/>
      <c r="C24" s="214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  <c r="Y24" s="93"/>
      <c r="Z24" s="92"/>
    </row>
    <row r="25" spans="2:26" ht="15">
      <c r="B25" s="215"/>
      <c r="C25" s="214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  <c r="Y25" s="93"/>
      <c r="Z25" s="92"/>
    </row>
    <row r="26" spans="2:25" ht="15">
      <c r="B26" s="213"/>
      <c r="C26" s="214"/>
      <c r="W26" s="93"/>
      <c r="X26" s="93"/>
      <c r="Y26" s="93"/>
    </row>
    <row r="27" spans="2:25" ht="15">
      <c r="B27" s="213"/>
      <c r="C27" s="214"/>
      <c r="W27" s="93"/>
      <c r="X27" s="93"/>
      <c r="Y27" s="93"/>
    </row>
    <row r="28" spans="2:25" ht="15">
      <c r="B28" s="213"/>
      <c r="C28" s="214"/>
      <c r="W28" s="93"/>
      <c r="X28" s="93"/>
      <c r="Y28" s="93"/>
    </row>
    <row r="29" spans="23:25" ht="15">
      <c r="W29" s="93"/>
      <c r="X29" s="93"/>
      <c r="Y29" s="93"/>
    </row>
    <row r="30" spans="23:25" ht="15">
      <c r="W30" s="93"/>
      <c r="X30" s="93"/>
      <c r="Y30" s="93"/>
    </row>
    <row r="31" spans="23:25" ht="15">
      <c r="W31" s="93"/>
      <c r="X31" s="93"/>
      <c r="Y31" s="93"/>
    </row>
    <row r="32" spans="23:25" ht="15">
      <c r="W32" s="93"/>
      <c r="X32" s="93"/>
      <c r="Y32" s="93"/>
    </row>
    <row r="33" spans="23:25" ht="15">
      <c r="W33" s="93"/>
      <c r="X33" s="93"/>
      <c r="Y33" s="93"/>
    </row>
    <row r="34" spans="23:25" ht="15">
      <c r="W34" s="93"/>
      <c r="X34" s="93"/>
      <c r="Y34" s="93"/>
    </row>
    <row r="35" spans="23:25" ht="15">
      <c r="W35" s="93"/>
      <c r="X35" s="93"/>
      <c r="Y35" s="93"/>
    </row>
    <row r="36" spans="23:25" ht="15">
      <c r="W36" s="93"/>
      <c r="X36" s="93"/>
      <c r="Y36" s="93"/>
    </row>
    <row r="37" spans="23:25" ht="15">
      <c r="W37" s="93"/>
      <c r="X37" s="93"/>
      <c r="Y37" s="93"/>
    </row>
    <row r="38" spans="23:25" ht="15">
      <c r="W38" s="93"/>
      <c r="X38" s="93"/>
      <c r="Y38" s="93"/>
    </row>
    <row r="39" spans="23:25" ht="15">
      <c r="W39" s="93"/>
      <c r="X39" s="93"/>
      <c r="Y39" s="93"/>
    </row>
    <row r="40" spans="23:25" ht="15">
      <c r="W40" s="93"/>
      <c r="X40" s="93"/>
      <c r="Y40" s="93"/>
    </row>
    <row r="41" spans="23:25" ht="15">
      <c r="W41" s="93"/>
      <c r="X41" s="93"/>
      <c r="Y41" s="93"/>
    </row>
    <row r="42" spans="23:25" ht="15">
      <c r="W42" s="93"/>
      <c r="X42" s="93"/>
      <c r="Y42" s="93"/>
    </row>
    <row r="43" spans="23:25" ht="15">
      <c r="W43" s="93"/>
      <c r="X43" s="93"/>
      <c r="Y43" s="93"/>
    </row>
    <row r="44" spans="23:25" ht="15">
      <c r="W44" s="93"/>
      <c r="X44" s="93"/>
      <c r="Y44" s="93"/>
    </row>
    <row r="45" spans="23:25" ht="15">
      <c r="W45" s="93"/>
      <c r="X45" s="93"/>
      <c r="Y45" s="93"/>
    </row>
    <row r="46" spans="23:25" ht="15">
      <c r="W46" s="93"/>
      <c r="X46" s="93"/>
      <c r="Y46" s="93"/>
    </row>
    <row r="47" spans="23:25" ht="15">
      <c r="W47" s="93"/>
      <c r="X47" s="93"/>
      <c r="Y47" s="93"/>
    </row>
    <row r="48" spans="23:25" ht="15">
      <c r="W48" s="93"/>
      <c r="X48" s="93"/>
      <c r="Y48" s="93"/>
    </row>
    <row r="49" spans="23:25" ht="15">
      <c r="W49" s="93"/>
      <c r="X49" s="93"/>
      <c r="Y49" s="93"/>
    </row>
    <row r="50" spans="23:25" ht="15">
      <c r="W50" s="93"/>
      <c r="X50" s="93"/>
      <c r="Y50" s="93"/>
    </row>
    <row r="51" spans="23:25" ht="15">
      <c r="W51" s="93"/>
      <c r="X51" s="93"/>
      <c r="Y51" s="93"/>
    </row>
    <row r="52" spans="23:25" ht="15">
      <c r="W52" s="93"/>
      <c r="X52" s="93"/>
      <c r="Y52" s="93"/>
    </row>
    <row r="53" spans="23:25" ht="15">
      <c r="W53" s="93"/>
      <c r="X53" s="93"/>
      <c r="Y53" s="93"/>
    </row>
    <row r="54" spans="23:25" ht="15">
      <c r="W54" s="93"/>
      <c r="X54" s="93"/>
      <c r="Y54" s="93"/>
    </row>
    <row r="55" spans="23:25" ht="15">
      <c r="W55" s="93"/>
      <c r="X55" s="93"/>
      <c r="Y55" s="93"/>
    </row>
    <row r="56" spans="23:25" ht="15">
      <c r="W56" s="93"/>
      <c r="X56" s="93"/>
      <c r="Y56" s="93"/>
    </row>
    <row r="57" spans="23:25" ht="15">
      <c r="W57" s="93"/>
      <c r="X57" s="93"/>
      <c r="Y57" s="93"/>
    </row>
    <row r="58" spans="23:25" ht="15">
      <c r="W58" s="93"/>
      <c r="X58" s="93"/>
      <c r="Y58" s="93"/>
    </row>
    <row r="59" spans="23:25" ht="15">
      <c r="W59" s="93"/>
      <c r="X59" s="93"/>
      <c r="Y59" s="93"/>
    </row>
    <row r="60" spans="23:25" ht="15">
      <c r="W60" s="93"/>
      <c r="X60" s="93"/>
      <c r="Y60" s="93"/>
    </row>
    <row r="61" spans="23:25" ht="15">
      <c r="W61" s="93"/>
      <c r="X61" s="93"/>
      <c r="Y61" s="93"/>
    </row>
    <row r="62" spans="23:25" ht="15">
      <c r="W62" s="93"/>
      <c r="X62" s="93"/>
      <c r="Y62" s="93"/>
    </row>
    <row r="63" spans="23:25" ht="15">
      <c r="W63" s="93"/>
      <c r="X63" s="93"/>
      <c r="Y63" s="93"/>
    </row>
    <row r="64" spans="23:25" ht="15">
      <c r="W64" s="93"/>
      <c r="X64" s="93"/>
      <c r="Y64" s="93"/>
    </row>
    <row r="65" spans="23:25" ht="15">
      <c r="W65" s="93"/>
      <c r="X65" s="93"/>
      <c r="Y65" s="93"/>
    </row>
    <row r="66" spans="23:25" ht="15">
      <c r="W66" s="93"/>
      <c r="X66" s="93"/>
      <c r="Y66" s="93"/>
    </row>
    <row r="67" spans="23:25" ht="15">
      <c r="W67" s="93"/>
      <c r="X67" s="93"/>
      <c r="Y67" s="93"/>
    </row>
    <row r="68" spans="23:25" ht="15">
      <c r="W68" s="93"/>
      <c r="X68" s="93"/>
      <c r="Y68" s="93"/>
    </row>
    <row r="69" spans="23:25" ht="15">
      <c r="W69" s="93"/>
      <c r="X69" s="93"/>
      <c r="Y69" s="93"/>
    </row>
    <row r="70" spans="23:25" ht="15">
      <c r="W70" s="93"/>
      <c r="X70" s="93"/>
      <c r="Y70" s="93"/>
    </row>
    <row r="71" spans="23:25" ht="15">
      <c r="W71" s="93"/>
      <c r="X71" s="93"/>
      <c r="Y71" s="93"/>
    </row>
    <row r="72" spans="23:25" ht="15">
      <c r="W72" s="93"/>
      <c r="X72" s="93"/>
      <c r="Y72" s="93"/>
    </row>
    <row r="73" spans="23:25" ht="15">
      <c r="W73" s="93"/>
      <c r="X73" s="93"/>
      <c r="Y73" s="93"/>
    </row>
    <row r="74" spans="23:25" ht="15">
      <c r="W74" s="93"/>
      <c r="X74" s="93"/>
      <c r="Y74" s="93"/>
    </row>
    <row r="75" spans="23:25" ht="15">
      <c r="W75" s="93"/>
      <c r="X75" s="93"/>
      <c r="Y75" s="93"/>
    </row>
    <row r="76" spans="23:25" ht="15">
      <c r="W76" s="93"/>
      <c r="X76" s="93"/>
      <c r="Y76" s="93"/>
    </row>
    <row r="77" spans="23:25" ht="15">
      <c r="W77" s="93"/>
      <c r="X77" s="93"/>
      <c r="Y77" s="93"/>
    </row>
    <row r="78" spans="23:25" ht="15">
      <c r="W78" s="93"/>
      <c r="X78" s="93"/>
      <c r="Y78" s="93"/>
    </row>
    <row r="79" spans="23:25" ht="15">
      <c r="W79" s="93"/>
      <c r="X79" s="93"/>
      <c r="Y79" s="93"/>
    </row>
    <row r="80" spans="23:25" ht="15">
      <c r="W80" s="93"/>
      <c r="X80" s="93"/>
      <c r="Y80" s="93"/>
    </row>
    <row r="81" spans="23:25" ht="15">
      <c r="W81" s="93"/>
      <c r="X81" s="93"/>
      <c r="Y81" s="93"/>
    </row>
    <row r="82" spans="23:25" ht="15">
      <c r="W82" s="93"/>
      <c r="X82" s="93"/>
      <c r="Y82" s="93"/>
    </row>
    <row r="83" spans="23:25" ht="15">
      <c r="W83" s="93"/>
      <c r="X83" s="93"/>
      <c r="Y83" s="93"/>
    </row>
    <row r="84" spans="23:25" ht="15">
      <c r="W84" s="93"/>
      <c r="X84" s="93"/>
      <c r="Y84" s="93"/>
    </row>
    <row r="85" spans="23:25" ht="15">
      <c r="W85" s="93"/>
      <c r="X85" s="93"/>
      <c r="Y85" s="93"/>
    </row>
    <row r="86" spans="23:25" ht="15">
      <c r="W86" s="93"/>
      <c r="X86" s="93"/>
      <c r="Y86" s="93"/>
    </row>
    <row r="87" spans="23:25" ht="15">
      <c r="W87" s="93"/>
      <c r="X87" s="93"/>
      <c r="Y87" s="93"/>
    </row>
    <row r="88" spans="23:25" ht="15">
      <c r="W88" s="93"/>
      <c r="X88" s="93"/>
      <c r="Y88" s="93"/>
    </row>
    <row r="89" spans="23:25" ht="15">
      <c r="W89" s="93"/>
      <c r="X89" s="93"/>
      <c r="Y89" s="93"/>
    </row>
    <row r="90" spans="23:25" ht="15">
      <c r="W90" s="93"/>
      <c r="X90" s="93"/>
      <c r="Y90" s="93"/>
    </row>
    <row r="91" spans="23:25" ht="15">
      <c r="W91" s="93"/>
      <c r="X91" s="93"/>
      <c r="Y91" s="93"/>
    </row>
    <row r="92" spans="23:25" ht="15">
      <c r="W92" s="93"/>
      <c r="X92" s="93"/>
      <c r="Y92" s="93"/>
    </row>
    <row r="93" spans="23:25" ht="15">
      <c r="W93" s="93"/>
      <c r="X93" s="93"/>
      <c r="Y93" s="93"/>
    </row>
    <row r="94" spans="23:25" ht="15">
      <c r="W94" s="93"/>
      <c r="X94" s="93"/>
      <c r="Y94" s="93"/>
    </row>
    <row r="95" spans="23:25" ht="15">
      <c r="W95" s="93"/>
      <c r="X95" s="93"/>
      <c r="Y95" s="93"/>
    </row>
    <row r="96" spans="23:25" ht="15">
      <c r="W96" s="93"/>
      <c r="X96" s="93"/>
      <c r="Y96" s="93"/>
    </row>
    <row r="97" spans="23:25" ht="15">
      <c r="W97" s="93"/>
      <c r="X97" s="93"/>
      <c r="Y97" s="93"/>
    </row>
    <row r="98" spans="23:25" ht="15">
      <c r="W98" s="93"/>
      <c r="X98" s="93"/>
      <c r="Y98" s="93"/>
    </row>
    <row r="99" spans="23:25" ht="15">
      <c r="W99" s="93"/>
      <c r="X99" s="93"/>
      <c r="Y99" s="93"/>
    </row>
    <row r="100" spans="23:25" ht="15">
      <c r="W100" s="93"/>
      <c r="X100" s="93"/>
      <c r="Y100" s="93"/>
    </row>
    <row r="101" spans="23:25" ht="15">
      <c r="W101" s="93"/>
      <c r="X101" s="93"/>
      <c r="Y101" s="93"/>
    </row>
    <row r="102" spans="23:25" ht="15">
      <c r="W102" s="93"/>
      <c r="X102" s="93"/>
      <c r="Y102" s="93"/>
    </row>
    <row r="103" spans="23:25" ht="15">
      <c r="W103" s="93"/>
      <c r="X103" s="93"/>
      <c r="Y103" s="93"/>
    </row>
    <row r="104" spans="23:25" ht="15">
      <c r="W104" s="93"/>
      <c r="X104" s="93"/>
      <c r="Y104" s="93"/>
    </row>
    <row r="105" spans="23:25" ht="15">
      <c r="W105" s="93"/>
      <c r="X105" s="93"/>
      <c r="Y105" s="93"/>
    </row>
    <row r="106" spans="23:25" ht="15">
      <c r="W106" s="93"/>
      <c r="X106" s="93"/>
      <c r="Y106" s="93"/>
    </row>
    <row r="107" spans="23:25" ht="15">
      <c r="W107" s="93"/>
      <c r="X107" s="93"/>
      <c r="Y107" s="93"/>
    </row>
    <row r="108" spans="23:25" ht="15">
      <c r="W108" s="93"/>
      <c r="X108" s="93"/>
      <c r="Y108" s="93"/>
    </row>
    <row r="109" spans="23:25" ht="15">
      <c r="W109" s="93"/>
      <c r="X109" s="93"/>
      <c r="Y109" s="93"/>
    </row>
    <row r="110" spans="23:25" ht="15">
      <c r="W110" s="93"/>
      <c r="X110" s="93"/>
      <c r="Y110" s="93"/>
    </row>
    <row r="111" spans="23:25" ht="15">
      <c r="W111" s="93"/>
      <c r="X111" s="93"/>
      <c r="Y111" s="93"/>
    </row>
    <row r="112" spans="23:25" ht="15">
      <c r="W112" s="93"/>
      <c r="X112" s="93"/>
      <c r="Y112" s="93"/>
    </row>
    <row r="113" spans="23:25" ht="15">
      <c r="W113" s="93"/>
      <c r="X113" s="93"/>
      <c r="Y113" s="93"/>
    </row>
    <row r="114" spans="23:25" ht="15">
      <c r="W114" s="93"/>
      <c r="X114" s="93"/>
      <c r="Y114" s="93"/>
    </row>
    <row r="115" spans="23:25" ht="15">
      <c r="W115" s="93"/>
      <c r="X115" s="93"/>
      <c r="Y115" s="93"/>
    </row>
    <row r="116" spans="23:25" ht="15">
      <c r="W116" s="93"/>
      <c r="X116" s="93"/>
      <c r="Y116" s="93"/>
    </row>
    <row r="117" spans="23:25" ht="15">
      <c r="W117" s="93"/>
      <c r="X117" s="93"/>
      <c r="Y117" s="93"/>
    </row>
    <row r="118" spans="23:25" ht="15">
      <c r="W118" s="93"/>
      <c r="X118" s="93"/>
      <c r="Y118" s="93"/>
    </row>
    <row r="119" spans="23:25" ht="15">
      <c r="W119" s="93"/>
      <c r="X119" s="93"/>
      <c r="Y119" s="93"/>
    </row>
    <row r="120" spans="23:25" ht="15">
      <c r="W120" s="93"/>
      <c r="X120" s="93"/>
      <c r="Y120" s="93"/>
    </row>
    <row r="121" spans="23:25" ht="15">
      <c r="W121" s="93"/>
      <c r="X121" s="93"/>
      <c r="Y121" s="93"/>
    </row>
    <row r="122" spans="23:25" ht="15">
      <c r="W122" s="93"/>
      <c r="X122" s="93"/>
      <c r="Y122" s="93"/>
    </row>
    <row r="123" spans="23:25" ht="15">
      <c r="W123" s="93"/>
      <c r="X123" s="93"/>
      <c r="Y123" s="93"/>
    </row>
    <row r="124" spans="23:25" ht="15">
      <c r="W124" s="93"/>
      <c r="X124" s="93"/>
      <c r="Y124" s="93"/>
    </row>
    <row r="125" spans="23:25" ht="15">
      <c r="W125" s="93"/>
      <c r="X125" s="93"/>
      <c r="Y125" s="93"/>
    </row>
    <row r="126" spans="23:25" ht="15">
      <c r="W126" s="93"/>
      <c r="X126" s="93"/>
      <c r="Y126" s="93"/>
    </row>
    <row r="127" spans="23:25" ht="15">
      <c r="W127" s="93"/>
      <c r="X127" s="93"/>
      <c r="Y127" s="93"/>
    </row>
    <row r="128" spans="23:25" ht="15">
      <c r="W128" s="93"/>
      <c r="X128" s="93"/>
      <c r="Y128" s="93"/>
    </row>
    <row r="129" spans="23:25" ht="15">
      <c r="W129" s="93"/>
      <c r="X129" s="93"/>
      <c r="Y129" s="93"/>
    </row>
    <row r="130" spans="23:25" ht="15">
      <c r="W130" s="93"/>
      <c r="X130" s="93"/>
      <c r="Y130" s="93"/>
    </row>
    <row r="131" spans="23:25" ht="15">
      <c r="W131" s="93"/>
      <c r="X131" s="93"/>
      <c r="Y131" s="93"/>
    </row>
    <row r="132" spans="23:25" ht="15">
      <c r="W132" s="93"/>
      <c r="X132" s="93"/>
      <c r="Y132" s="93"/>
    </row>
    <row r="133" spans="23:25" ht="15">
      <c r="W133" s="93"/>
      <c r="X133" s="93"/>
      <c r="Y133" s="93"/>
    </row>
    <row r="134" spans="23:25" ht="15">
      <c r="W134" s="93"/>
      <c r="X134" s="93"/>
      <c r="Y134" s="93"/>
    </row>
    <row r="135" spans="23:25" ht="15">
      <c r="W135" s="93"/>
      <c r="X135" s="93"/>
      <c r="Y135" s="93"/>
    </row>
    <row r="136" spans="23:25" ht="15">
      <c r="W136" s="93"/>
      <c r="X136" s="93"/>
      <c r="Y136" s="93"/>
    </row>
    <row r="137" spans="23:25" ht="15">
      <c r="W137" s="93"/>
      <c r="X137" s="93"/>
      <c r="Y137" s="93"/>
    </row>
    <row r="138" spans="23:25" ht="15">
      <c r="W138" s="93"/>
      <c r="X138" s="93"/>
      <c r="Y138" s="93"/>
    </row>
    <row r="139" spans="23:25" ht="15">
      <c r="W139" s="93"/>
      <c r="X139" s="93"/>
      <c r="Y139" s="93"/>
    </row>
    <row r="140" spans="23:25" ht="15">
      <c r="W140" s="93"/>
      <c r="X140" s="93"/>
      <c r="Y140" s="93"/>
    </row>
    <row r="141" spans="23:25" ht="15">
      <c r="W141" s="93"/>
      <c r="X141" s="93"/>
      <c r="Y141" s="93"/>
    </row>
    <row r="142" spans="23:25" ht="15">
      <c r="W142" s="93"/>
      <c r="X142" s="93"/>
      <c r="Y142" s="93"/>
    </row>
    <row r="143" spans="23:25" ht="15">
      <c r="W143" s="93"/>
      <c r="X143" s="93"/>
      <c r="Y143" s="93"/>
    </row>
    <row r="144" spans="23:25" ht="15">
      <c r="W144" s="93"/>
      <c r="X144" s="93"/>
      <c r="Y144" s="93"/>
    </row>
    <row r="145" spans="23:25" ht="15">
      <c r="W145" s="93"/>
      <c r="X145" s="93"/>
      <c r="Y145" s="93"/>
    </row>
    <row r="146" spans="23:25" ht="15">
      <c r="W146" s="93"/>
      <c r="X146" s="93"/>
      <c r="Y146" s="93"/>
    </row>
    <row r="147" spans="23:25" ht="15">
      <c r="W147" s="93"/>
      <c r="X147" s="93"/>
      <c r="Y147" s="93"/>
    </row>
    <row r="148" spans="23:25" ht="15">
      <c r="W148" s="93"/>
      <c r="X148" s="93"/>
      <c r="Y148" s="93"/>
    </row>
    <row r="149" spans="23:25" ht="15">
      <c r="W149" s="93"/>
      <c r="X149" s="93"/>
      <c r="Y149" s="93"/>
    </row>
    <row r="150" spans="23:25" ht="15">
      <c r="W150" s="93"/>
      <c r="X150" s="93"/>
      <c r="Y150" s="93"/>
    </row>
    <row r="151" spans="23:25" ht="15">
      <c r="W151" s="93"/>
      <c r="X151" s="93"/>
      <c r="Y151" s="93"/>
    </row>
    <row r="152" spans="23:25" ht="15">
      <c r="W152" s="93"/>
      <c r="X152" s="93"/>
      <c r="Y152" s="93"/>
    </row>
    <row r="153" spans="23:25" ht="15">
      <c r="W153" s="93"/>
      <c r="X153" s="93"/>
      <c r="Y153" s="93"/>
    </row>
    <row r="154" spans="23:25" ht="15">
      <c r="W154" s="93"/>
      <c r="X154" s="93"/>
      <c r="Y154" s="93"/>
    </row>
    <row r="155" spans="23:25" ht="15">
      <c r="W155" s="93"/>
      <c r="X155" s="93"/>
      <c r="Y155" s="93"/>
    </row>
    <row r="156" spans="23:25" ht="15">
      <c r="W156" s="93"/>
      <c r="X156" s="93"/>
      <c r="Y156" s="93"/>
    </row>
    <row r="157" spans="23:25" ht="15">
      <c r="W157" s="93"/>
      <c r="X157" s="93"/>
      <c r="Y157" s="93"/>
    </row>
    <row r="158" spans="23:25" ht="15">
      <c r="W158" s="93"/>
      <c r="X158" s="93"/>
      <c r="Y158" s="93"/>
    </row>
    <row r="159" spans="23:25" ht="15">
      <c r="W159" s="93"/>
      <c r="X159" s="93"/>
      <c r="Y159" s="93"/>
    </row>
    <row r="160" spans="23:25" ht="15">
      <c r="W160" s="93"/>
      <c r="X160" s="93"/>
      <c r="Y160" s="93"/>
    </row>
    <row r="161" spans="23:25" ht="15">
      <c r="W161" s="93"/>
      <c r="X161" s="93"/>
      <c r="Y161" s="93"/>
    </row>
    <row r="162" spans="23:25" ht="15">
      <c r="W162" s="93"/>
      <c r="X162" s="93"/>
      <c r="Y162" s="93"/>
    </row>
    <row r="163" spans="23:25" ht="15">
      <c r="W163" s="93"/>
      <c r="X163" s="93"/>
      <c r="Y163" s="93"/>
    </row>
    <row r="164" spans="23:25" ht="15">
      <c r="W164" s="93"/>
      <c r="X164" s="93"/>
      <c r="Y164" s="93"/>
    </row>
    <row r="165" spans="23:25" ht="15">
      <c r="W165" s="93"/>
      <c r="X165" s="93"/>
      <c r="Y165" s="93"/>
    </row>
    <row r="166" spans="23:25" ht="15">
      <c r="W166" s="93"/>
      <c r="X166" s="93"/>
      <c r="Y166" s="93"/>
    </row>
    <row r="167" spans="23:25" ht="15">
      <c r="W167" s="93"/>
      <c r="X167" s="93"/>
      <c r="Y167" s="93"/>
    </row>
    <row r="168" spans="23:25" ht="15">
      <c r="W168" s="93"/>
      <c r="X168" s="93"/>
      <c r="Y168" s="93"/>
    </row>
    <row r="169" spans="23:25" ht="15">
      <c r="W169" s="93"/>
      <c r="X169" s="93"/>
      <c r="Y169" s="93"/>
    </row>
    <row r="170" spans="23:25" ht="15">
      <c r="W170" s="93"/>
      <c r="X170" s="93"/>
      <c r="Y170" s="93"/>
    </row>
    <row r="171" spans="23:25" ht="15">
      <c r="W171" s="93"/>
      <c r="X171" s="93"/>
      <c r="Y171" s="93"/>
    </row>
    <row r="172" spans="23:25" ht="15">
      <c r="W172" s="93"/>
      <c r="X172" s="93"/>
      <c r="Y172" s="93"/>
    </row>
    <row r="173" spans="23:25" ht="15">
      <c r="W173" s="93"/>
      <c r="X173" s="93"/>
      <c r="Y173" s="93"/>
    </row>
    <row r="174" spans="23:25" ht="15">
      <c r="W174" s="93"/>
      <c r="X174" s="93"/>
      <c r="Y174" s="93"/>
    </row>
    <row r="175" spans="23:25" ht="15">
      <c r="W175" s="93"/>
      <c r="X175" s="93"/>
      <c r="Y175" s="93"/>
    </row>
    <row r="176" spans="23:25" ht="15">
      <c r="W176" s="93"/>
      <c r="X176" s="93"/>
      <c r="Y176" s="93"/>
    </row>
    <row r="177" spans="23:25" ht="15">
      <c r="W177" s="93"/>
      <c r="X177" s="93"/>
      <c r="Y177" s="93"/>
    </row>
    <row r="178" spans="23:25" ht="15">
      <c r="W178" s="93"/>
      <c r="X178" s="93"/>
      <c r="Y178" s="93"/>
    </row>
    <row r="179" spans="23:25" ht="15">
      <c r="W179" s="93"/>
      <c r="X179" s="93"/>
      <c r="Y179" s="93"/>
    </row>
    <row r="180" spans="23:25" ht="15">
      <c r="W180" s="93"/>
      <c r="X180" s="93"/>
      <c r="Y180" s="93"/>
    </row>
    <row r="181" spans="23:25" ht="15">
      <c r="W181" s="93"/>
      <c r="X181" s="93"/>
      <c r="Y181" s="93"/>
    </row>
    <row r="182" spans="23:25" ht="15">
      <c r="W182" s="93"/>
      <c r="X182" s="93"/>
      <c r="Y182" s="93"/>
    </row>
    <row r="183" spans="23:25" ht="15">
      <c r="W183" s="93"/>
      <c r="X183" s="93"/>
      <c r="Y183" s="93"/>
    </row>
    <row r="184" spans="23:25" ht="15">
      <c r="W184" s="93"/>
      <c r="X184" s="93"/>
      <c r="Y184" s="93"/>
    </row>
    <row r="185" spans="23:25" ht="15">
      <c r="W185" s="93"/>
      <c r="X185" s="93"/>
      <c r="Y185" s="93"/>
    </row>
    <row r="186" spans="23:25" ht="15">
      <c r="W186" s="93"/>
      <c r="X186" s="93"/>
      <c r="Y186" s="93"/>
    </row>
    <row r="187" spans="23:25" ht="15">
      <c r="W187" s="93"/>
      <c r="X187" s="93"/>
      <c r="Y187" s="93"/>
    </row>
    <row r="188" spans="23:25" ht="15">
      <c r="W188" s="93"/>
      <c r="X188" s="93"/>
      <c r="Y188" s="93"/>
    </row>
    <row r="189" spans="23:25" ht="15">
      <c r="W189" s="93"/>
      <c r="X189" s="93"/>
      <c r="Y189" s="93"/>
    </row>
    <row r="190" spans="23:25" ht="15">
      <c r="W190" s="93"/>
      <c r="X190" s="93"/>
      <c r="Y190" s="93"/>
    </row>
    <row r="191" spans="23:25" ht="15">
      <c r="W191" s="93"/>
      <c r="X191" s="93"/>
      <c r="Y191" s="93"/>
    </row>
    <row r="192" spans="23:25" ht="15">
      <c r="W192" s="93"/>
      <c r="X192" s="93"/>
      <c r="Y192" s="93"/>
    </row>
    <row r="193" spans="23:25" ht="15">
      <c r="W193" s="93"/>
      <c r="X193" s="93"/>
      <c r="Y193" s="93"/>
    </row>
    <row r="194" spans="23:25" ht="15">
      <c r="W194" s="93"/>
      <c r="X194" s="93"/>
      <c r="Y194" s="93"/>
    </row>
    <row r="195" spans="23:25" ht="15">
      <c r="W195" s="93"/>
      <c r="X195" s="93"/>
      <c r="Y195" s="93"/>
    </row>
    <row r="196" spans="23:25" ht="15">
      <c r="W196" s="93"/>
      <c r="X196" s="93"/>
      <c r="Y196" s="93"/>
    </row>
    <row r="197" spans="23:25" ht="15">
      <c r="W197" s="93"/>
      <c r="X197" s="93"/>
      <c r="Y197" s="93"/>
    </row>
    <row r="198" spans="23:25" ht="15">
      <c r="W198" s="93"/>
      <c r="X198" s="93"/>
      <c r="Y198" s="93"/>
    </row>
    <row r="199" spans="23:25" ht="15">
      <c r="W199" s="93"/>
      <c r="X199" s="93"/>
      <c r="Y199" s="93"/>
    </row>
    <row r="200" spans="23:25" ht="15">
      <c r="W200" s="93"/>
      <c r="X200" s="93"/>
      <c r="Y200" s="93"/>
    </row>
    <row r="201" spans="23:25" ht="15">
      <c r="W201" s="93"/>
      <c r="X201" s="93"/>
      <c r="Y201" s="93"/>
    </row>
    <row r="202" spans="23:25" ht="15">
      <c r="W202" s="93"/>
      <c r="X202" s="93"/>
      <c r="Y202" s="93"/>
    </row>
    <row r="203" spans="23:25" ht="15">
      <c r="W203" s="93"/>
      <c r="X203" s="93"/>
      <c r="Y203" s="93"/>
    </row>
    <row r="204" spans="23:25" ht="15">
      <c r="W204" s="93"/>
      <c r="X204" s="93"/>
      <c r="Y204" s="93"/>
    </row>
    <row r="205" spans="23:25" ht="15">
      <c r="W205" s="93"/>
      <c r="X205" s="93"/>
      <c r="Y205" s="93"/>
    </row>
    <row r="206" spans="23:25" ht="15">
      <c r="W206" s="93"/>
      <c r="X206" s="93"/>
      <c r="Y206" s="93"/>
    </row>
    <row r="207" spans="23:25" ht="15">
      <c r="W207" s="93"/>
      <c r="X207" s="93"/>
      <c r="Y207" s="93"/>
    </row>
    <row r="208" spans="23:25" ht="15">
      <c r="W208" s="93"/>
      <c r="X208" s="93"/>
      <c r="Y208" s="93"/>
    </row>
    <row r="209" spans="23:25" ht="15">
      <c r="W209" s="93"/>
      <c r="X209" s="93"/>
      <c r="Y209" s="93"/>
    </row>
    <row r="210" spans="23:25" ht="15">
      <c r="W210" s="93"/>
      <c r="X210" s="93"/>
      <c r="Y210" s="93"/>
    </row>
    <row r="211" spans="23:25" ht="15">
      <c r="W211" s="93"/>
      <c r="X211" s="93"/>
      <c r="Y211" s="93"/>
    </row>
    <row r="212" spans="23:25" ht="15">
      <c r="W212" s="93"/>
      <c r="X212" s="93"/>
      <c r="Y212" s="93"/>
    </row>
    <row r="213" spans="23:25" ht="15">
      <c r="W213" s="93"/>
      <c r="X213" s="93"/>
      <c r="Y213" s="93"/>
    </row>
    <row r="214" spans="23:25" ht="15">
      <c r="W214" s="93"/>
      <c r="X214" s="93"/>
      <c r="Y214" s="93"/>
    </row>
    <row r="215" spans="23:25" ht="15">
      <c r="W215" s="93"/>
      <c r="X215" s="93"/>
      <c r="Y215" s="93"/>
    </row>
    <row r="216" spans="23:25" ht="15">
      <c r="W216" s="93"/>
      <c r="X216" s="93"/>
      <c r="Y216" s="93"/>
    </row>
    <row r="217" spans="23:25" ht="15">
      <c r="W217" s="93"/>
      <c r="X217" s="93"/>
      <c r="Y217" s="93"/>
    </row>
    <row r="218" spans="23:25" ht="15">
      <c r="W218" s="93"/>
      <c r="X218" s="93"/>
      <c r="Y218" s="93"/>
    </row>
    <row r="219" spans="23:25" ht="15">
      <c r="W219" s="93"/>
      <c r="X219" s="93"/>
      <c r="Y219" s="93"/>
    </row>
    <row r="220" spans="23:25" ht="15">
      <c r="W220" s="93"/>
      <c r="X220" s="93"/>
      <c r="Y220" s="93"/>
    </row>
    <row r="221" spans="23:25" ht="15">
      <c r="W221" s="93"/>
      <c r="X221" s="93"/>
      <c r="Y221" s="93"/>
    </row>
    <row r="222" spans="23:25" ht="15">
      <c r="W222" s="93"/>
      <c r="X222" s="93"/>
      <c r="Y222" s="93"/>
    </row>
    <row r="223" spans="23:25" ht="15">
      <c r="W223" s="93"/>
      <c r="X223" s="93"/>
      <c r="Y223" s="93"/>
    </row>
    <row r="224" spans="23:25" ht="15">
      <c r="W224" s="93"/>
      <c r="X224" s="93"/>
      <c r="Y224" s="93"/>
    </row>
    <row r="225" spans="23:25" ht="15">
      <c r="W225" s="93"/>
      <c r="X225" s="93"/>
      <c r="Y225" s="93"/>
    </row>
    <row r="226" spans="23:25" ht="15">
      <c r="W226" s="93"/>
      <c r="X226" s="93"/>
      <c r="Y226" s="93"/>
    </row>
    <row r="227" spans="23:25" ht="15">
      <c r="W227" s="93"/>
      <c r="X227" s="93"/>
      <c r="Y227" s="93"/>
    </row>
    <row r="228" spans="23:25" ht="15">
      <c r="W228" s="93"/>
      <c r="X228" s="93"/>
      <c r="Y228" s="93"/>
    </row>
    <row r="229" spans="23:25" ht="15">
      <c r="W229" s="93"/>
      <c r="X229" s="93"/>
      <c r="Y229" s="93"/>
    </row>
    <row r="230" spans="23:25" ht="15">
      <c r="W230" s="93"/>
      <c r="X230" s="93"/>
      <c r="Y230" s="93"/>
    </row>
    <row r="231" spans="23:25" ht="15">
      <c r="W231" s="93"/>
      <c r="X231" s="93"/>
      <c r="Y231" s="93"/>
    </row>
    <row r="232" spans="23:25" ht="15">
      <c r="W232" s="93"/>
      <c r="X232" s="93"/>
      <c r="Y232" s="93"/>
    </row>
    <row r="233" spans="23:25" ht="15">
      <c r="W233" s="93"/>
      <c r="X233" s="93"/>
      <c r="Y233" s="93"/>
    </row>
    <row r="234" spans="23:25" ht="15">
      <c r="W234" s="93"/>
      <c r="X234" s="93"/>
      <c r="Y234" s="93"/>
    </row>
    <row r="235" spans="23:25" ht="15">
      <c r="W235" s="93"/>
      <c r="X235" s="93"/>
      <c r="Y235" s="93"/>
    </row>
    <row r="236" spans="23:25" ht="15">
      <c r="W236" s="93"/>
      <c r="X236" s="93"/>
      <c r="Y236" s="93"/>
    </row>
    <row r="237" spans="23:25" ht="15">
      <c r="W237" s="93"/>
      <c r="X237" s="93"/>
      <c r="Y237" s="93"/>
    </row>
    <row r="238" spans="23:25" ht="15">
      <c r="W238" s="93"/>
      <c r="X238" s="93"/>
      <c r="Y238" s="93"/>
    </row>
    <row r="239" spans="23:25" ht="15">
      <c r="W239" s="93"/>
      <c r="X239" s="93"/>
      <c r="Y239" s="93"/>
    </row>
    <row r="240" spans="23:25" ht="15">
      <c r="W240" s="93"/>
      <c r="X240" s="93"/>
      <c r="Y240" s="93"/>
    </row>
    <row r="241" spans="23:25" ht="15">
      <c r="W241" s="93"/>
      <c r="X241" s="93"/>
      <c r="Y241" s="93"/>
    </row>
    <row r="242" spans="23:25" ht="15">
      <c r="W242" s="93"/>
      <c r="X242" s="93"/>
      <c r="Y242" s="93"/>
    </row>
    <row r="243" spans="23:25" ht="15">
      <c r="W243" s="93"/>
      <c r="X243" s="93"/>
      <c r="Y243" s="93"/>
    </row>
    <row r="244" spans="23:25" ht="15">
      <c r="W244" s="93"/>
      <c r="X244" s="93"/>
      <c r="Y244" s="93"/>
    </row>
    <row r="245" spans="23:25" ht="15">
      <c r="W245" s="93"/>
      <c r="X245" s="93"/>
      <c r="Y245" s="93"/>
    </row>
    <row r="246" spans="23:25" ht="15">
      <c r="W246" s="93"/>
      <c r="X246" s="93"/>
      <c r="Y246" s="93"/>
    </row>
    <row r="247" spans="23:25" ht="15">
      <c r="W247" s="93"/>
      <c r="X247" s="93"/>
      <c r="Y247" s="93"/>
    </row>
    <row r="248" spans="23:25" ht="15">
      <c r="W248" s="93"/>
      <c r="X248" s="93"/>
      <c r="Y248" s="93"/>
    </row>
    <row r="249" spans="23:25" ht="15">
      <c r="W249" s="93"/>
      <c r="X249" s="93"/>
      <c r="Y249" s="93"/>
    </row>
    <row r="250" spans="23:25" ht="15">
      <c r="W250" s="93"/>
      <c r="X250" s="93"/>
      <c r="Y250" s="93"/>
    </row>
    <row r="251" spans="23:25" ht="15">
      <c r="W251" s="93"/>
      <c r="X251" s="93"/>
      <c r="Y251" s="93"/>
    </row>
    <row r="252" spans="23:25" ht="15">
      <c r="W252" s="93"/>
      <c r="X252" s="93"/>
      <c r="Y252" s="93"/>
    </row>
    <row r="253" spans="23:25" ht="15">
      <c r="W253" s="93"/>
      <c r="X253" s="93"/>
      <c r="Y253" s="93"/>
    </row>
    <row r="254" spans="23:25" ht="15">
      <c r="W254" s="93"/>
      <c r="X254" s="93"/>
      <c r="Y254" s="93"/>
    </row>
    <row r="255" spans="23:25" ht="15">
      <c r="W255" s="93"/>
      <c r="X255" s="93"/>
      <c r="Y255" s="93"/>
    </row>
    <row r="256" spans="23:25" ht="15">
      <c r="W256" s="93"/>
      <c r="X256" s="93"/>
      <c r="Y256" s="93"/>
    </row>
    <row r="257" spans="23:25" ht="15">
      <c r="W257" s="93"/>
      <c r="X257" s="93"/>
      <c r="Y257" s="93"/>
    </row>
    <row r="258" spans="23:25" ht="15">
      <c r="W258" s="93"/>
      <c r="X258" s="93"/>
      <c r="Y258" s="93"/>
    </row>
    <row r="259" spans="23:25" ht="15">
      <c r="W259" s="93"/>
      <c r="X259" s="93"/>
      <c r="Y259" s="93"/>
    </row>
    <row r="260" spans="23:25" ht="15">
      <c r="W260" s="93"/>
      <c r="X260" s="93"/>
      <c r="Y260" s="93"/>
    </row>
    <row r="261" spans="23:25" ht="15">
      <c r="W261" s="93"/>
      <c r="X261" s="93"/>
      <c r="Y261" s="93"/>
    </row>
    <row r="262" spans="23:25" ht="15">
      <c r="W262" s="93"/>
      <c r="X262" s="93"/>
      <c r="Y262" s="93"/>
    </row>
    <row r="263" spans="23:25" ht="15">
      <c r="W263" s="93"/>
      <c r="X263" s="93"/>
      <c r="Y263" s="93"/>
    </row>
    <row r="264" spans="23:25" ht="15">
      <c r="W264" s="93"/>
      <c r="X264" s="93"/>
      <c r="Y264" s="93"/>
    </row>
    <row r="265" spans="23:25" ht="15">
      <c r="W265" s="93"/>
      <c r="X265" s="93"/>
      <c r="Y265" s="93"/>
    </row>
    <row r="266" spans="23:25" ht="15">
      <c r="W266" s="93"/>
      <c r="X266" s="93"/>
      <c r="Y266" s="93"/>
    </row>
    <row r="267" spans="23:25" ht="15">
      <c r="W267" s="93"/>
      <c r="X267" s="93"/>
      <c r="Y267" s="93"/>
    </row>
    <row r="268" spans="23:25" ht="15">
      <c r="W268" s="93"/>
      <c r="X268" s="93"/>
      <c r="Y268" s="93"/>
    </row>
    <row r="269" spans="23:25" ht="15">
      <c r="W269" s="93"/>
      <c r="X269" s="93"/>
      <c r="Y269" s="93"/>
    </row>
    <row r="270" spans="23:25" ht="15">
      <c r="W270" s="93"/>
      <c r="X270" s="93"/>
      <c r="Y270" s="93"/>
    </row>
    <row r="271" spans="23:25" ht="15">
      <c r="W271" s="93"/>
      <c r="X271" s="93"/>
      <c r="Y271" s="93"/>
    </row>
    <row r="272" spans="23:25" ht="15">
      <c r="W272" s="93"/>
      <c r="X272" s="93"/>
      <c r="Y272" s="93"/>
    </row>
    <row r="273" spans="23:25" ht="15">
      <c r="W273" s="93"/>
      <c r="X273" s="93"/>
      <c r="Y273" s="93"/>
    </row>
    <row r="274" spans="23:25" ht="15">
      <c r="W274" s="93"/>
      <c r="X274" s="93"/>
      <c r="Y274" s="93"/>
    </row>
    <row r="275" spans="23:25" ht="15">
      <c r="W275" s="93"/>
      <c r="X275" s="93"/>
      <c r="Y275" s="93"/>
    </row>
    <row r="276" spans="23:25" ht="15">
      <c r="W276" s="93"/>
      <c r="X276" s="93"/>
      <c r="Y276" s="93"/>
    </row>
    <row r="277" spans="23:25" ht="15">
      <c r="W277" s="93"/>
      <c r="X277" s="93"/>
      <c r="Y277" s="93"/>
    </row>
    <row r="278" spans="23:25" ht="15">
      <c r="W278" s="93"/>
      <c r="X278" s="93"/>
      <c r="Y278" s="93"/>
    </row>
    <row r="279" spans="23:25" ht="15">
      <c r="W279" s="93"/>
      <c r="X279" s="93"/>
      <c r="Y279" s="93"/>
    </row>
    <row r="280" spans="23:25" ht="15">
      <c r="W280" s="93"/>
      <c r="X280" s="93"/>
      <c r="Y280" s="93"/>
    </row>
    <row r="281" spans="23:25" ht="15">
      <c r="W281" s="93"/>
      <c r="X281" s="93"/>
      <c r="Y281" s="93"/>
    </row>
    <row r="282" spans="23:25" ht="15">
      <c r="W282" s="93"/>
      <c r="X282" s="93"/>
      <c r="Y282" s="93"/>
    </row>
    <row r="283" spans="23:25" ht="15">
      <c r="W283" s="93"/>
      <c r="X283" s="93"/>
      <c r="Y283" s="93"/>
    </row>
    <row r="284" spans="23:25" ht="15">
      <c r="W284" s="93"/>
      <c r="X284" s="93"/>
      <c r="Y284" s="93"/>
    </row>
    <row r="285" spans="23:25" ht="15">
      <c r="W285" s="93"/>
      <c r="X285" s="93"/>
      <c r="Y285" s="93"/>
    </row>
    <row r="286" spans="23:25" ht="15">
      <c r="W286" s="93"/>
      <c r="X286" s="93"/>
      <c r="Y286" s="93"/>
    </row>
    <row r="287" spans="23:25" ht="15">
      <c r="W287" s="93"/>
      <c r="X287" s="93"/>
      <c r="Y287" s="93"/>
    </row>
    <row r="288" spans="23:25" ht="15">
      <c r="W288" s="93"/>
      <c r="X288" s="93"/>
      <c r="Y288" s="93"/>
    </row>
    <row r="289" spans="23:25" ht="15">
      <c r="W289" s="93"/>
      <c r="X289" s="93"/>
      <c r="Y289" s="93"/>
    </row>
    <row r="290" spans="23:25" ht="15">
      <c r="W290" s="93"/>
      <c r="X290" s="93"/>
      <c r="Y290" s="93"/>
    </row>
    <row r="291" spans="23:25" ht="15">
      <c r="W291" s="93"/>
      <c r="X291" s="93"/>
      <c r="Y291" s="93"/>
    </row>
    <row r="292" spans="23:25" ht="15">
      <c r="W292" s="93"/>
      <c r="X292" s="93"/>
      <c r="Y292" s="93"/>
    </row>
    <row r="293" spans="23:25" ht="15">
      <c r="W293" s="93"/>
      <c r="X293" s="93"/>
      <c r="Y293" s="93"/>
    </row>
    <row r="294" spans="23:25" ht="15">
      <c r="W294" s="93"/>
      <c r="X294" s="93"/>
      <c r="Y294" s="93"/>
    </row>
    <row r="295" spans="23:25" ht="15">
      <c r="W295" s="93"/>
      <c r="X295" s="93"/>
      <c r="Y295" s="93"/>
    </row>
    <row r="296" spans="23:25" ht="15">
      <c r="W296" s="93"/>
      <c r="X296" s="93"/>
      <c r="Y296" s="93"/>
    </row>
    <row r="297" spans="23:25" ht="15">
      <c r="W297" s="93"/>
      <c r="X297" s="93"/>
      <c r="Y297" s="93"/>
    </row>
    <row r="298" spans="23:25" ht="15">
      <c r="W298" s="93"/>
      <c r="X298" s="93"/>
      <c r="Y298" s="93"/>
    </row>
    <row r="299" spans="23:25" ht="15">
      <c r="W299" s="93"/>
      <c r="X299" s="93"/>
      <c r="Y299" s="93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6.7109375" style="0" customWidth="1"/>
    <col min="4" max="9" width="8.7109375" style="0" customWidth="1"/>
    <col min="10" max="21" width="8.7109375" style="92" customWidth="1"/>
    <col min="22" max="23" width="8.710937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3"/>
      <c r="W1" s="3"/>
    </row>
    <row r="2" spans="1:23" ht="18">
      <c r="A2" s="1" t="s">
        <v>27</v>
      </c>
      <c r="B2" s="5"/>
      <c r="C2" s="5"/>
      <c r="D2" s="1"/>
      <c r="E2" s="1"/>
      <c r="F2" s="1"/>
      <c r="G2" s="1"/>
      <c r="H2" s="1"/>
      <c r="I2" s="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88"/>
      <c r="J4" s="120" t="s">
        <v>255</v>
      </c>
      <c r="K4" s="120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7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1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24" t="s">
        <v>7</v>
      </c>
      <c r="W5" s="248" t="s">
        <v>8</v>
      </c>
    </row>
    <row r="6" spans="1:23" s="41" customFormat="1" ht="15">
      <c r="A6" s="37"/>
      <c r="B6" s="36"/>
      <c r="C6" s="38"/>
      <c r="D6" s="39"/>
      <c r="E6" s="40"/>
      <c r="F6" s="39"/>
      <c r="G6" s="39"/>
      <c r="H6" s="39"/>
      <c r="I6" s="40"/>
      <c r="J6" s="39"/>
      <c r="K6" s="3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124"/>
      <c r="W6" s="248"/>
    </row>
    <row r="7" spans="1:23" s="41" customFormat="1" ht="15.75">
      <c r="A7" s="75">
        <v>1</v>
      </c>
      <c r="B7" s="82" t="s">
        <v>126</v>
      </c>
      <c r="C7" s="56" t="s">
        <v>128</v>
      </c>
      <c r="D7" s="55">
        <v>6</v>
      </c>
      <c r="E7" s="48">
        <v>1</v>
      </c>
      <c r="F7" s="47">
        <v>7</v>
      </c>
      <c r="G7" s="54">
        <v>1</v>
      </c>
      <c r="H7" s="54">
        <v>0</v>
      </c>
      <c r="I7" s="111">
        <v>0</v>
      </c>
      <c r="J7" s="54">
        <v>14</v>
      </c>
      <c r="K7" s="54">
        <v>12</v>
      </c>
      <c r="L7" s="206">
        <v>5</v>
      </c>
      <c r="M7" s="206">
        <v>5</v>
      </c>
      <c r="N7" s="206">
        <v>5</v>
      </c>
      <c r="O7" s="206">
        <v>5</v>
      </c>
      <c r="P7" s="325"/>
      <c r="Q7" s="325"/>
      <c r="R7" s="325"/>
      <c r="S7" s="206"/>
      <c r="T7" s="206">
        <v>5</v>
      </c>
      <c r="U7" s="206">
        <v>5</v>
      </c>
      <c r="V7" s="131">
        <f>SUM(D7:U7)</f>
        <v>71</v>
      </c>
      <c r="W7" s="334">
        <v>71</v>
      </c>
    </row>
    <row r="8" spans="1:23" ht="15.75">
      <c r="A8" s="76">
        <v>2</v>
      </c>
      <c r="B8" s="82" t="s">
        <v>127</v>
      </c>
      <c r="C8" s="56" t="s">
        <v>83</v>
      </c>
      <c r="D8" s="55">
        <v>1</v>
      </c>
      <c r="E8" s="50">
        <v>6</v>
      </c>
      <c r="F8" s="50">
        <v>0</v>
      </c>
      <c r="G8" s="54">
        <v>6</v>
      </c>
      <c r="H8" s="54">
        <v>5</v>
      </c>
      <c r="I8" s="111">
        <v>5</v>
      </c>
      <c r="J8" s="54">
        <v>0</v>
      </c>
      <c r="K8" s="54">
        <v>0</v>
      </c>
      <c r="L8" s="206"/>
      <c r="M8" s="206"/>
      <c r="N8" s="206"/>
      <c r="O8" s="206"/>
      <c r="P8" s="325"/>
      <c r="Q8" s="325"/>
      <c r="R8" s="325"/>
      <c r="S8" s="206"/>
      <c r="T8" s="206"/>
      <c r="U8" s="206"/>
      <c r="V8" s="131">
        <f>SUM(D8:S8)</f>
        <v>23</v>
      </c>
      <c r="W8" s="334">
        <v>23</v>
      </c>
    </row>
    <row r="9" spans="1:23" ht="15.75">
      <c r="A9" s="37"/>
      <c r="B9" s="304" t="s">
        <v>337</v>
      </c>
      <c r="C9" s="56" t="s">
        <v>83</v>
      </c>
      <c r="D9" s="39"/>
      <c r="E9" s="39"/>
      <c r="F9" s="39"/>
      <c r="G9" s="39"/>
      <c r="H9" s="39"/>
      <c r="I9" s="40"/>
      <c r="J9" s="39"/>
      <c r="K9" s="39"/>
      <c r="L9" s="204"/>
      <c r="M9" s="204"/>
      <c r="N9" s="204"/>
      <c r="O9" s="204"/>
      <c r="P9" s="327"/>
      <c r="Q9" s="327"/>
      <c r="R9" s="327"/>
      <c r="S9" s="291">
        <v>5</v>
      </c>
      <c r="T9" s="291"/>
      <c r="U9" s="291"/>
      <c r="V9" s="131">
        <f>SUM(D9:S9)</f>
        <v>5</v>
      </c>
      <c r="W9" s="246">
        <v>5</v>
      </c>
    </row>
    <row r="10" spans="1:23" ht="15">
      <c r="A10" s="12"/>
      <c r="B10" s="22"/>
      <c r="C10" s="13"/>
      <c r="D10" s="12"/>
      <c r="E10" s="12"/>
      <c r="F10" s="12"/>
      <c r="G10" s="18"/>
      <c r="H10" s="18"/>
      <c r="I10" s="256"/>
      <c r="J10" s="18"/>
      <c r="K10" s="18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8"/>
    </row>
    <row r="11" spans="1:23" ht="15.75">
      <c r="A11" s="75"/>
      <c r="B11" s="66"/>
      <c r="C11" s="17"/>
      <c r="D11" s="12"/>
      <c r="E11" s="12"/>
      <c r="F11" s="12"/>
      <c r="G11" s="18"/>
      <c r="H11" s="18"/>
      <c r="I11" s="256"/>
      <c r="J11" s="18"/>
      <c r="K11" s="18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29"/>
      <c r="W11" s="12"/>
    </row>
    <row r="12" spans="1:23" ht="15.75">
      <c r="A12" s="84"/>
      <c r="B12" s="66"/>
      <c r="C12" s="17"/>
      <c r="D12" s="12"/>
      <c r="E12" s="12"/>
      <c r="F12" s="12"/>
      <c r="G12" s="18"/>
      <c r="H12" s="18"/>
      <c r="I12" s="256"/>
      <c r="J12" s="18"/>
      <c r="K12" s="18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29"/>
      <c r="W12" s="12"/>
    </row>
    <row r="13" spans="1:23" ht="15.75">
      <c r="A13" s="84"/>
      <c r="B13" s="72"/>
      <c r="C13" s="17"/>
      <c r="D13" s="12"/>
      <c r="E13" s="12"/>
      <c r="F13" s="12"/>
      <c r="G13" s="18"/>
      <c r="H13" s="18"/>
      <c r="I13" s="256"/>
      <c r="J13" s="18"/>
      <c r="K13" s="18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29"/>
      <c r="W13" s="12"/>
    </row>
    <row r="14" spans="1:23" ht="15">
      <c r="A14" s="12"/>
      <c r="B14" s="21"/>
      <c r="C14" s="16"/>
      <c r="D14" s="12"/>
      <c r="E14" s="12"/>
      <c r="F14" s="12"/>
      <c r="G14" s="18"/>
      <c r="H14" s="18"/>
      <c r="I14" s="256"/>
      <c r="J14" s="18"/>
      <c r="K14" s="18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29"/>
      <c r="W14" s="12"/>
    </row>
    <row r="15" spans="1:23" ht="15">
      <c r="A15" s="12"/>
      <c r="B15" s="21"/>
      <c r="C15" s="13"/>
      <c r="D15" s="12"/>
      <c r="E15" s="12"/>
      <c r="F15" s="12"/>
      <c r="G15" s="12"/>
      <c r="H15" s="12"/>
      <c r="I15" s="26"/>
      <c r="J15" s="12"/>
      <c r="K15" s="12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"/>
    </row>
    <row r="16" spans="1:23" ht="15">
      <c r="A16" s="12"/>
      <c r="B16" s="21"/>
      <c r="C16" s="13"/>
      <c r="D16" s="12"/>
      <c r="E16" s="12"/>
      <c r="F16" s="12"/>
      <c r="G16" s="12"/>
      <c r="H16" s="12"/>
      <c r="I16" s="26"/>
      <c r="J16" s="12"/>
      <c r="K16" s="12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"/>
    </row>
    <row r="17" spans="1:23" ht="15">
      <c r="A17" s="12"/>
      <c r="B17" s="21"/>
      <c r="C17" s="13"/>
      <c r="D17" s="12"/>
      <c r="E17" s="12"/>
      <c r="F17" s="12"/>
      <c r="G17" s="12"/>
      <c r="H17" s="12"/>
      <c r="I17" s="26"/>
      <c r="J17" s="12"/>
      <c r="K17" s="12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"/>
    </row>
    <row r="18" spans="1:23" ht="15">
      <c r="A18" s="12"/>
      <c r="B18" s="21"/>
      <c r="C18" s="13"/>
      <c r="D18" s="12"/>
      <c r="E18" s="12"/>
      <c r="F18" s="12"/>
      <c r="G18" s="12"/>
      <c r="H18" s="12"/>
      <c r="I18" s="26"/>
      <c r="J18" s="12"/>
      <c r="K18" s="12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"/>
    </row>
    <row r="19" spans="1:23" ht="15">
      <c r="A19" s="12"/>
      <c r="B19" s="21"/>
      <c r="C19" s="13"/>
      <c r="D19" s="12"/>
      <c r="E19" s="12"/>
      <c r="F19" s="12"/>
      <c r="G19" s="12"/>
      <c r="H19" s="12"/>
      <c r="I19" s="26"/>
      <c r="J19" s="12"/>
      <c r="K19" s="12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"/>
    </row>
    <row r="20" spans="1:23" ht="15">
      <c r="A20" s="12"/>
      <c r="B20" s="21"/>
      <c r="C20" s="13"/>
      <c r="D20" s="12"/>
      <c r="E20" s="12"/>
      <c r="F20" s="12"/>
      <c r="G20" s="12"/>
      <c r="H20" s="12"/>
      <c r="I20" s="26"/>
      <c r="J20" s="12"/>
      <c r="K20" s="12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"/>
    </row>
    <row r="22" spans="1:22" s="243" customFormat="1" ht="15.75">
      <c r="A22" s="298"/>
      <c r="B22" s="241" t="s">
        <v>319</v>
      </c>
      <c r="J22" s="157"/>
      <c r="K22" s="157"/>
      <c r="L22" s="157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2:22" s="243" customFormat="1" ht="15.75">
      <c r="B23" s="241" t="s">
        <v>320</v>
      </c>
      <c r="C23" s="171"/>
      <c r="J23" s="157"/>
      <c r="K23" s="157"/>
      <c r="L23" s="157"/>
      <c r="M23" s="92"/>
      <c r="N23" s="92"/>
      <c r="O23" s="92"/>
      <c r="P23" s="92"/>
      <c r="Q23" s="92"/>
      <c r="R23" s="92"/>
      <c r="S23" s="92"/>
      <c r="T23" s="92"/>
      <c r="U23" s="92"/>
      <c r="V23" s="92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8.7109375" style="0" customWidth="1"/>
    <col min="2" max="2" width="45.7109375" style="0" customWidth="1"/>
    <col min="3" max="3" width="16.7109375" style="0" customWidth="1"/>
    <col min="4" max="9" width="8.7109375" style="0" customWidth="1"/>
    <col min="10" max="21" width="8.7109375" style="92" customWidth="1"/>
    <col min="22" max="23" width="8.710937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3"/>
      <c r="W1" s="3"/>
    </row>
    <row r="2" spans="1:23" ht="18">
      <c r="A2" s="1" t="s">
        <v>148</v>
      </c>
      <c r="B2" s="5"/>
      <c r="C2" s="5"/>
      <c r="D2" s="1"/>
      <c r="E2" s="1"/>
      <c r="F2" s="1"/>
      <c r="G2" s="1"/>
      <c r="H2" s="1"/>
      <c r="I2" s="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88"/>
      <c r="J4" s="120" t="s">
        <v>265</v>
      </c>
      <c r="K4" s="120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7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40998</v>
      </c>
      <c r="G5" s="10">
        <v>41000</v>
      </c>
      <c r="H5" s="10">
        <v>41034</v>
      </c>
      <c r="I5" s="11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24" t="s">
        <v>7</v>
      </c>
      <c r="W5" s="109" t="s">
        <v>8</v>
      </c>
    </row>
    <row r="6" spans="1:23" s="367" customFormat="1" ht="15.75">
      <c r="A6" s="38">
        <v>1</v>
      </c>
      <c r="B6" s="110" t="s">
        <v>190</v>
      </c>
      <c r="C6" s="13" t="s">
        <v>120</v>
      </c>
      <c r="D6" s="13">
        <v>0</v>
      </c>
      <c r="E6" s="113">
        <v>0</v>
      </c>
      <c r="F6" s="53">
        <v>0</v>
      </c>
      <c r="G6" s="54">
        <v>0</v>
      </c>
      <c r="H6" s="54">
        <v>8</v>
      </c>
      <c r="I6" s="111">
        <v>13</v>
      </c>
      <c r="J6" s="54">
        <v>26</v>
      </c>
      <c r="K6" s="54">
        <v>32.5</v>
      </c>
      <c r="L6" s="206">
        <v>15</v>
      </c>
      <c r="M6" s="206">
        <v>2</v>
      </c>
      <c r="N6" s="206"/>
      <c r="O6" s="206"/>
      <c r="P6" s="325"/>
      <c r="Q6" s="325"/>
      <c r="R6" s="325"/>
      <c r="S6" s="206"/>
      <c r="T6" s="206">
        <v>1</v>
      </c>
      <c r="U6" s="206">
        <v>7</v>
      </c>
      <c r="V6" s="133">
        <f aca="true" t="shared" si="0" ref="V6:V31">SUM(D6:U6)</f>
        <v>104.5</v>
      </c>
      <c r="W6" s="248">
        <f aca="true" t="shared" si="1" ref="W6:W31">SUM(D6:U6)</f>
        <v>104.5</v>
      </c>
    </row>
    <row r="7" spans="1:23" s="41" customFormat="1" ht="15.75">
      <c r="A7" s="75">
        <f>(1+A6)</f>
        <v>2</v>
      </c>
      <c r="B7" s="77" t="s">
        <v>131</v>
      </c>
      <c r="C7" s="17" t="s">
        <v>83</v>
      </c>
      <c r="D7" s="53">
        <v>1</v>
      </c>
      <c r="E7" s="103">
        <v>0</v>
      </c>
      <c r="F7" s="53">
        <v>0</v>
      </c>
      <c r="G7" s="54">
        <v>0</v>
      </c>
      <c r="H7" s="54">
        <v>15</v>
      </c>
      <c r="I7" s="111">
        <v>8</v>
      </c>
      <c r="J7" s="54">
        <v>37</v>
      </c>
      <c r="K7" s="54">
        <v>23</v>
      </c>
      <c r="L7" s="206"/>
      <c r="M7" s="206"/>
      <c r="N7" s="206"/>
      <c r="O7" s="206"/>
      <c r="P7" s="325"/>
      <c r="Q7" s="325"/>
      <c r="R7" s="325"/>
      <c r="S7" s="206"/>
      <c r="T7" s="206"/>
      <c r="U7" s="206"/>
      <c r="V7" s="133">
        <f t="shared" si="0"/>
        <v>84</v>
      </c>
      <c r="W7" s="248">
        <f t="shared" si="1"/>
        <v>84</v>
      </c>
    </row>
    <row r="8" spans="1:23" s="41" customFormat="1" ht="15.75">
      <c r="A8" s="75">
        <f aca="true" t="shared" si="2" ref="A8:A31">(1+A7)</f>
        <v>3</v>
      </c>
      <c r="B8" s="82" t="s">
        <v>130</v>
      </c>
      <c r="C8" s="16" t="s">
        <v>118</v>
      </c>
      <c r="D8" s="54">
        <v>4</v>
      </c>
      <c r="E8" s="111">
        <v>4</v>
      </c>
      <c r="F8" s="54">
        <v>3</v>
      </c>
      <c r="G8" s="54">
        <v>6</v>
      </c>
      <c r="H8" s="54">
        <v>10</v>
      </c>
      <c r="I8" s="111">
        <v>5</v>
      </c>
      <c r="J8" s="54">
        <v>16</v>
      </c>
      <c r="K8" s="54">
        <v>32.5</v>
      </c>
      <c r="L8" s="206"/>
      <c r="M8" s="206"/>
      <c r="N8" s="206"/>
      <c r="O8" s="206"/>
      <c r="P8" s="325"/>
      <c r="Q8" s="325"/>
      <c r="R8" s="325"/>
      <c r="S8" s="206"/>
      <c r="T8" s="206"/>
      <c r="U8" s="206"/>
      <c r="V8" s="133">
        <f t="shared" si="0"/>
        <v>80.5</v>
      </c>
      <c r="W8" s="248">
        <f t="shared" si="1"/>
        <v>80.5</v>
      </c>
    </row>
    <row r="9" spans="1:23" s="41" customFormat="1" ht="15.75">
      <c r="A9" s="75">
        <f t="shared" si="2"/>
        <v>4</v>
      </c>
      <c r="B9" s="112" t="s">
        <v>193</v>
      </c>
      <c r="C9" s="57" t="s">
        <v>74</v>
      </c>
      <c r="D9" s="54">
        <v>0</v>
      </c>
      <c r="E9" s="111">
        <v>0</v>
      </c>
      <c r="F9" s="54">
        <v>0</v>
      </c>
      <c r="G9" s="54">
        <v>0</v>
      </c>
      <c r="H9" s="54">
        <v>3</v>
      </c>
      <c r="I9" s="111">
        <v>0</v>
      </c>
      <c r="J9" s="54">
        <v>37</v>
      </c>
      <c r="K9" s="54">
        <v>32.5</v>
      </c>
      <c r="L9" s="206"/>
      <c r="M9" s="206"/>
      <c r="N9" s="206"/>
      <c r="O9" s="325"/>
      <c r="P9" s="325"/>
      <c r="Q9" s="325"/>
      <c r="R9" s="206">
        <v>2</v>
      </c>
      <c r="S9" s="206"/>
      <c r="T9" s="206"/>
      <c r="U9" s="206"/>
      <c r="V9" s="133">
        <f t="shared" si="0"/>
        <v>74.5</v>
      </c>
      <c r="W9" s="248">
        <f t="shared" si="1"/>
        <v>74.5</v>
      </c>
    </row>
    <row r="10" spans="1:23" s="41" customFormat="1" ht="15.75">
      <c r="A10" s="75">
        <f t="shared" si="2"/>
        <v>5</v>
      </c>
      <c r="B10" s="82" t="s">
        <v>129</v>
      </c>
      <c r="C10" s="16" t="s">
        <v>47</v>
      </c>
      <c r="D10" s="53">
        <v>7</v>
      </c>
      <c r="E10" s="103">
        <v>7</v>
      </c>
      <c r="F10" s="53">
        <v>0</v>
      </c>
      <c r="G10" s="300">
        <v>0</v>
      </c>
      <c r="H10" s="54">
        <v>4</v>
      </c>
      <c r="I10" s="111">
        <v>3</v>
      </c>
      <c r="J10" s="54">
        <v>0</v>
      </c>
      <c r="K10" s="54">
        <v>0</v>
      </c>
      <c r="L10" s="325"/>
      <c r="M10" s="325"/>
      <c r="N10" s="206">
        <v>7</v>
      </c>
      <c r="O10" s="206">
        <v>5</v>
      </c>
      <c r="P10" s="206">
        <v>12</v>
      </c>
      <c r="Q10" s="206">
        <v>4</v>
      </c>
      <c r="R10" s="206">
        <v>3</v>
      </c>
      <c r="S10" s="206">
        <v>4</v>
      </c>
      <c r="T10" s="206">
        <v>7</v>
      </c>
      <c r="U10" s="206">
        <v>4</v>
      </c>
      <c r="V10" s="133">
        <f t="shared" si="0"/>
        <v>67</v>
      </c>
      <c r="W10" s="248">
        <f t="shared" si="1"/>
        <v>67</v>
      </c>
    </row>
    <row r="11" spans="1:23" s="41" customFormat="1" ht="15.75">
      <c r="A11" s="75">
        <f t="shared" si="2"/>
        <v>6</v>
      </c>
      <c r="B11" s="102" t="s">
        <v>230</v>
      </c>
      <c r="C11" s="17" t="s">
        <v>83</v>
      </c>
      <c r="D11" s="13">
        <v>0</v>
      </c>
      <c r="E11" s="113">
        <v>0</v>
      </c>
      <c r="F11" s="53">
        <v>0</v>
      </c>
      <c r="G11" s="54">
        <v>0</v>
      </c>
      <c r="H11" s="54">
        <v>8</v>
      </c>
      <c r="I11" s="111">
        <v>6</v>
      </c>
      <c r="J11" s="54">
        <v>18</v>
      </c>
      <c r="K11" s="54">
        <v>9</v>
      </c>
      <c r="L11" s="206"/>
      <c r="M11" s="206"/>
      <c r="N11" s="206">
        <v>4</v>
      </c>
      <c r="O11" s="325">
        <v>0</v>
      </c>
      <c r="P11" s="325"/>
      <c r="Q11" s="325"/>
      <c r="R11" s="206">
        <v>6</v>
      </c>
      <c r="S11" s="206">
        <v>6</v>
      </c>
      <c r="T11" s="206"/>
      <c r="U11" s="206"/>
      <c r="V11" s="133">
        <f t="shared" si="0"/>
        <v>57</v>
      </c>
      <c r="W11" s="248">
        <f t="shared" si="1"/>
        <v>57</v>
      </c>
    </row>
    <row r="12" spans="1:23" s="41" customFormat="1" ht="15.75">
      <c r="A12" s="75">
        <f t="shared" si="2"/>
        <v>7</v>
      </c>
      <c r="B12" s="112" t="s">
        <v>256</v>
      </c>
      <c r="C12" s="16" t="s">
        <v>118</v>
      </c>
      <c r="D12" s="54">
        <v>0</v>
      </c>
      <c r="E12" s="111">
        <v>0</v>
      </c>
      <c r="F12" s="54">
        <v>0</v>
      </c>
      <c r="G12" s="54">
        <v>0</v>
      </c>
      <c r="H12" s="54">
        <v>3</v>
      </c>
      <c r="I12" s="111">
        <v>0</v>
      </c>
      <c r="J12" s="54">
        <v>30</v>
      </c>
      <c r="K12" s="54">
        <v>23</v>
      </c>
      <c r="L12" s="206"/>
      <c r="M12" s="206"/>
      <c r="N12" s="206"/>
      <c r="O12" s="325"/>
      <c r="P12" s="325"/>
      <c r="Q12" s="325"/>
      <c r="R12" s="206"/>
      <c r="S12" s="206"/>
      <c r="T12" s="206"/>
      <c r="U12" s="206"/>
      <c r="V12" s="133">
        <f t="shared" si="0"/>
        <v>56</v>
      </c>
      <c r="W12" s="248">
        <f t="shared" si="1"/>
        <v>56</v>
      </c>
    </row>
    <row r="13" spans="1:23" ht="15.75">
      <c r="A13" s="75">
        <f t="shared" si="2"/>
        <v>8</v>
      </c>
      <c r="B13" s="112" t="s">
        <v>257</v>
      </c>
      <c r="C13" s="17" t="s">
        <v>82</v>
      </c>
      <c r="D13" s="54">
        <v>0</v>
      </c>
      <c r="E13" s="54">
        <v>0</v>
      </c>
      <c r="F13" s="54">
        <v>0</v>
      </c>
      <c r="G13" s="54">
        <v>0</v>
      </c>
      <c r="H13" s="54">
        <v>3</v>
      </c>
      <c r="I13" s="111">
        <v>0</v>
      </c>
      <c r="J13" s="54">
        <v>24</v>
      </c>
      <c r="K13" s="54">
        <v>20</v>
      </c>
      <c r="L13" s="206"/>
      <c r="M13" s="325"/>
      <c r="N13" s="325"/>
      <c r="O13" s="325"/>
      <c r="P13" s="206"/>
      <c r="Q13" s="206"/>
      <c r="R13" s="206"/>
      <c r="S13" s="206"/>
      <c r="T13" s="206"/>
      <c r="U13" s="206"/>
      <c r="V13" s="133">
        <f t="shared" si="0"/>
        <v>47</v>
      </c>
      <c r="W13" s="248">
        <f t="shared" si="1"/>
        <v>47</v>
      </c>
    </row>
    <row r="14" spans="1:23" ht="15.75">
      <c r="A14" s="75">
        <f t="shared" si="2"/>
        <v>9</v>
      </c>
      <c r="B14" s="102" t="s">
        <v>229</v>
      </c>
      <c r="C14" s="17" t="s">
        <v>83</v>
      </c>
      <c r="D14" s="13">
        <v>0</v>
      </c>
      <c r="E14" s="13">
        <v>0</v>
      </c>
      <c r="F14" s="53">
        <v>0</v>
      </c>
      <c r="G14" s="54">
        <v>0</v>
      </c>
      <c r="H14" s="54">
        <v>12</v>
      </c>
      <c r="I14" s="111">
        <v>2</v>
      </c>
      <c r="J14" s="54">
        <v>2</v>
      </c>
      <c r="K14" s="54">
        <v>9</v>
      </c>
      <c r="L14" s="206">
        <v>8</v>
      </c>
      <c r="M14" s="206">
        <v>4</v>
      </c>
      <c r="N14" s="325"/>
      <c r="O14" s="325"/>
      <c r="P14" s="206">
        <v>3</v>
      </c>
      <c r="Q14" s="206">
        <v>6</v>
      </c>
      <c r="R14" s="325"/>
      <c r="S14" s="206"/>
      <c r="T14" s="206"/>
      <c r="U14" s="206"/>
      <c r="V14" s="133">
        <f t="shared" si="0"/>
        <v>46</v>
      </c>
      <c r="W14" s="248">
        <f t="shared" si="1"/>
        <v>46</v>
      </c>
    </row>
    <row r="15" spans="1:23" ht="15.75">
      <c r="A15" s="75">
        <f t="shared" si="2"/>
        <v>10</v>
      </c>
      <c r="B15" s="112" t="s">
        <v>258</v>
      </c>
      <c r="C15" s="17" t="s">
        <v>83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111">
        <v>0</v>
      </c>
      <c r="J15" s="54">
        <v>8</v>
      </c>
      <c r="K15" s="54">
        <v>32.5</v>
      </c>
      <c r="L15" s="206"/>
      <c r="M15" s="206"/>
      <c r="N15" s="206"/>
      <c r="O15" s="325"/>
      <c r="P15" s="325"/>
      <c r="Q15" s="325"/>
      <c r="R15" s="206"/>
      <c r="S15" s="206"/>
      <c r="T15" s="206"/>
      <c r="U15" s="206"/>
      <c r="V15" s="133">
        <f t="shared" si="0"/>
        <v>40.5</v>
      </c>
      <c r="W15" s="248">
        <f t="shared" si="1"/>
        <v>40.5</v>
      </c>
    </row>
    <row r="16" spans="1:23" ht="15.75">
      <c r="A16" s="75">
        <f t="shared" si="2"/>
        <v>11</v>
      </c>
      <c r="B16" s="102" t="s">
        <v>231</v>
      </c>
      <c r="C16" s="17" t="s">
        <v>83</v>
      </c>
      <c r="D16" s="13">
        <v>0</v>
      </c>
      <c r="E16" s="13">
        <v>0</v>
      </c>
      <c r="F16" s="53">
        <v>0</v>
      </c>
      <c r="G16" s="54">
        <v>0</v>
      </c>
      <c r="H16" s="54">
        <v>5</v>
      </c>
      <c r="I16" s="111">
        <v>4</v>
      </c>
      <c r="J16" s="54">
        <v>22</v>
      </c>
      <c r="K16" s="54">
        <v>9</v>
      </c>
      <c r="L16" s="206"/>
      <c r="M16" s="206"/>
      <c r="N16" s="206"/>
      <c r="O16" s="325"/>
      <c r="P16" s="325"/>
      <c r="Q16" s="325"/>
      <c r="R16" s="206"/>
      <c r="S16" s="206"/>
      <c r="T16" s="206"/>
      <c r="U16" s="206"/>
      <c r="V16" s="133">
        <f t="shared" si="0"/>
        <v>40</v>
      </c>
      <c r="W16" s="248">
        <f t="shared" si="1"/>
        <v>40</v>
      </c>
    </row>
    <row r="17" spans="1:23" ht="15.75">
      <c r="A17" s="75">
        <f t="shared" si="2"/>
        <v>12</v>
      </c>
      <c r="B17" s="81" t="s">
        <v>133</v>
      </c>
      <c r="C17" s="17" t="s">
        <v>82</v>
      </c>
      <c r="D17" s="53">
        <v>0</v>
      </c>
      <c r="E17" s="53">
        <v>0</v>
      </c>
      <c r="F17" s="53">
        <v>7</v>
      </c>
      <c r="G17" s="54">
        <v>0</v>
      </c>
      <c r="H17" s="54">
        <v>0</v>
      </c>
      <c r="I17" s="111">
        <v>0</v>
      </c>
      <c r="J17" s="54">
        <v>0</v>
      </c>
      <c r="K17" s="54">
        <v>0</v>
      </c>
      <c r="L17" s="206">
        <v>10</v>
      </c>
      <c r="M17" s="206">
        <v>6</v>
      </c>
      <c r="N17" s="325"/>
      <c r="O17" s="325"/>
      <c r="P17" s="206">
        <v>7</v>
      </c>
      <c r="Q17" s="206">
        <v>2</v>
      </c>
      <c r="R17" s="325"/>
      <c r="S17" s="206"/>
      <c r="T17" s="206"/>
      <c r="U17" s="206"/>
      <c r="V17" s="133">
        <f t="shared" si="0"/>
        <v>32</v>
      </c>
      <c r="W17" s="248">
        <f t="shared" si="1"/>
        <v>32</v>
      </c>
    </row>
    <row r="18" spans="1:23" ht="15.75">
      <c r="A18" s="75">
        <f t="shared" si="2"/>
        <v>13</v>
      </c>
      <c r="B18" s="226" t="s">
        <v>308</v>
      </c>
      <c r="C18" s="330" t="s">
        <v>284</v>
      </c>
      <c r="D18" s="39"/>
      <c r="E18" s="39"/>
      <c r="F18" s="39"/>
      <c r="G18" s="39"/>
      <c r="H18" s="39"/>
      <c r="I18" s="40"/>
      <c r="J18" s="39"/>
      <c r="K18" s="39"/>
      <c r="L18" s="225">
        <v>12</v>
      </c>
      <c r="M18" s="225">
        <v>9</v>
      </c>
      <c r="N18" s="225"/>
      <c r="O18" s="225"/>
      <c r="P18" s="291">
        <v>5</v>
      </c>
      <c r="Q18" s="225"/>
      <c r="R18" s="225"/>
      <c r="S18" s="225"/>
      <c r="T18" s="225"/>
      <c r="U18" s="225"/>
      <c r="V18" s="133">
        <f t="shared" si="0"/>
        <v>26</v>
      </c>
      <c r="W18" s="248">
        <f t="shared" si="1"/>
        <v>26</v>
      </c>
    </row>
    <row r="19" spans="1:23" s="60" customFormat="1" ht="15.75">
      <c r="A19" s="75">
        <f t="shared" si="2"/>
        <v>14</v>
      </c>
      <c r="B19" s="287" t="s">
        <v>315</v>
      </c>
      <c r="C19" s="16" t="s">
        <v>262</v>
      </c>
      <c r="D19" s="15"/>
      <c r="E19" s="15"/>
      <c r="F19" s="15"/>
      <c r="G19" s="15"/>
      <c r="H19" s="15"/>
      <c r="I19" s="331"/>
      <c r="J19" s="15"/>
      <c r="K19" s="15"/>
      <c r="L19" s="170"/>
      <c r="M19" s="332"/>
      <c r="N19" s="333"/>
      <c r="O19" s="332"/>
      <c r="P19" s="290">
        <v>9</v>
      </c>
      <c r="Q19" s="170"/>
      <c r="R19" s="329"/>
      <c r="S19" s="329">
        <v>9</v>
      </c>
      <c r="T19" s="329">
        <v>4</v>
      </c>
      <c r="U19" s="329">
        <v>1</v>
      </c>
      <c r="V19" s="133">
        <f t="shared" si="0"/>
        <v>23</v>
      </c>
      <c r="W19" s="248">
        <f t="shared" si="1"/>
        <v>23</v>
      </c>
    </row>
    <row r="20" spans="1:23" ht="15.75">
      <c r="A20" s="75">
        <f t="shared" si="2"/>
        <v>15</v>
      </c>
      <c r="B20" s="112" t="s">
        <v>261</v>
      </c>
      <c r="C20" s="16" t="s">
        <v>262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111">
        <v>0</v>
      </c>
      <c r="J20" s="54">
        <v>20</v>
      </c>
      <c r="K20" s="54">
        <v>0</v>
      </c>
      <c r="L20" s="206"/>
      <c r="M20" s="206"/>
      <c r="N20" s="325"/>
      <c r="O20" s="325"/>
      <c r="P20" s="326"/>
      <c r="Q20" s="206"/>
      <c r="R20" s="206"/>
      <c r="S20" s="206"/>
      <c r="T20" s="206"/>
      <c r="U20" s="206"/>
      <c r="V20" s="133">
        <f t="shared" si="0"/>
        <v>20</v>
      </c>
      <c r="W20" s="248">
        <f t="shared" si="1"/>
        <v>20</v>
      </c>
    </row>
    <row r="21" spans="1:23" ht="15.75">
      <c r="A21" s="75">
        <f t="shared" si="2"/>
        <v>16</v>
      </c>
      <c r="B21" s="81" t="s">
        <v>135</v>
      </c>
      <c r="C21" s="53" t="s">
        <v>82</v>
      </c>
      <c r="D21" s="53">
        <v>0</v>
      </c>
      <c r="E21" s="53">
        <v>0</v>
      </c>
      <c r="F21" s="53">
        <v>2</v>
      </c>
      <c r="G21" s="54">
        <v>0</v>
      </c>
      <c r="H21" s="54">
        <v>6</v>
      </c>
      <c r="I21" s="111">
        <v>10</v>
      </c>
      <c r="J21" s="54">
        <v>0</v>
      </c>
      <c r="K21" s="54">
        <v>0</v>
      </c>
      <c r="L21" s="206"/>
      <c r="M21" s="206"/>
      <c r="N21" s="325"/>
      <c r="O21" s="325"/>
      <c r="P21" s="326"/>
      <c r="Q21" s="206"/>
      <c r="R21" s="206"/>
      <c r="S21" s="206"/>
      <c r="T21" s="206"/>
      <c r="U21" s="206"/>
      <c r="V21" s="133">
        <f t="shared" si="0"/>
        <v>18</v>
      </c>
      <c r="W21" s="248">
        <f t="shared" si="1"/>
        <v>18</v>
      </c>
    </row>
    <row r="22" spans="1:23" ht="15.75">
      <c r="A22" s="75">
        <f t="shared" si="2"/>
        <v>17</v>
      </c>
      <c r="B22" s="112" t="s">
        <v>263</v>
      </c>
      <c r="C22" s="17" t="s">
        <v>90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111">
        <v>0</v>
      </c>
      <c r="J22" s="54">
        <v>12</v>
      </c>
      <c r="K22" s="54">
        <v>0</v>
      </c>
      <c r="L22" s="206"/>
      <c r="M22" s="206"/>
      <c r="N22" s="325"/>
      <c r="O22" s="325"/>
      <c r="P22" s="326"/>
      <c r="Q22" s="206"/>
      <c r="R22" s="206">
        <v>4</v>
      </c>
      <c r="S22" s="206"/>
      <c r="T22" s="206"/>
      <c r="U22" s="206"/>
      <c r="V22" s="133">
        <f t="shared" si="0"/>
        <v>16</v>
      </c>
      <c r="W22" s="248">
        <f t="shared" si="1"/>
        <v>16</v>
      </c>
    </row>
    <row r="23" spans="1:23" ht="15.75">
      <c r="A23" s="75">
        <f t="shared" si="2"/>
        <v>18</v>
      </c>
      <c r="B23" s="116" t="s">
        <v>238</v>
      </c>
      <c r="C23" s="53" t="s">
        <v>241</v>
      </c>
      <c r="D23" s="39"/>
      <c r="E23" s="39"/>
      <c r="F23" s="39"/>
      <c r="G23" s="39"/>
      <c r="H23" s="39"/>
      <c r="I23" s="40"/>
      <c r="J23" s="39"/>
      <c r="K23" s="39"/>
      <c r="L23" s="204"/>
      <c r="M23" s="327"/>
      <c r="N23" s="327"/>
      <c r="O23" s="327"/>
      <c r="P23" s="204"/>
      <c r="Q23" s="204"/>
      <c r="R23" s="225">
        <v>11</v>
      </c>
      <c r="S23" s="204"/>
      <c r="T23" s="204"/>
      <c r="U23" s="204"/>
      <c r="V23" s="133">
        <f t="shared" si="0"/>
        <v>11</v>
      </c>
      <c r="W23" s="248">
        <f t="shared" si="1"/>
        <v>11</v>
      </c>
    </row>
    <row r="24" spans="1:23" ht="15.75">
      <c r="A24" s="75">
        <f t="shared" si="2"/>
        <v>19</v>
      </c>
      <c r="B24" s="81" t="s">
        <v>132</v>
      </c>
      <c r="C24" s="17" t="s">
        <v>83</v>
      </c>
      <c r="D24" s="53">
        <v>0</v>
      </c>
      <c r="E24" s="53">
        <v>0</v>
      </c>
      <c r="F24" s="53">
        <v>10</v>
      </c>
      <c r="G24" s="54">
        <v>0</v>
      </c>
      <c r="H24" s="54">
        <v>0</v>
      </c>
      <c r="I24" s="111">
        <v>0</v>
      </c>
      <c r="J24" s="54">
        <v>0</v>
      </c>
      <c r="K24" s="54">
        <v>0</v>
      </c>
      <c r="L24" s="206"/>
      <c r="M24" s="206"/>
      <c r="N24" s="325"/>
      <c r="O24" s="325"/>
      <c r="P24" s="326"/>
      <c r="Q24" s="206"/>
      <c r="R24" s="206"/>
      <c r="S24" s="206"/>
      <c r="T24" s="206"/>
      <c r="U24" s="206"/>
      <c r="V24" s="133">
        <f t="shared" si="0"/>
        <v>10</v>
      </c>
      <c r="W24" s="248">
        <f t="shared" si="1"/>
        <v>10</v>
      </c>
    </row>
    <row r="25" spans="1:23" ht="15.75">
      <c r="A25" s="75">
        <f t="shared" si="2"/>
        <v>20</v>
      </c>
      <c r="B25" s="286" t="s">
        <v>187</v>
      </c>
      <c r="C25" s="17" t="s">
        <v>83</v>
      </c>
      <c r="D25" s="39"/>
      <c r="E25" s="39"/>
      <c r="F25" s="39"/>
      <c r="G25" s="39"/>
      <c r="H25" s="39"/>
      <c r="I25" s="40"/>
      <c r="J25" s="39"/>
      <c r="K25" s="39"/>
      <c r="L25" s="204"/>
      <c r="M25" s="327"/>
      <c r="N25" s="327"/>
      <c r="O25" s="327"/>
      <c r="P25" s="291">
        <v>9</v>
      </c>
      <c r="Q25" s="225"/>
      <c r="R25" s="225"/>
      <c r="S25" s="225"/>
      <c r="T25" s="225"/>
      <c r="U25" s="225"/>
      <c r="V25" s="133">
        <f t="shared" si="0"/>
        <v>9</v>
      </c>
      <c r="W25" s="248">
        <f t="shared" si="1"/>
        <v>9</v>
      </c>
    </row>
    <row r="26" spans="1:23" ht="15.75">
      <c r="A26" s="75">
        <f t="shared" si="2"/>
        <v>21</v>
      </c>
      <c r="B26" s="304" t="s">
        <v>336</v>
      </c>
      <c r="C26" s="53" t="s">
        <v>292</v>
      </c>
      <c r="D26" s="39"/>
      <c r="E26" s="39"/>
      <c r="F26" s="39"/>
      <c r="G26" s="39"/>
      <c r="H26" s="39"/>
      <c r="I26" s="39"/>
      <c r="J26" s="39"/>
      <c r="K26" s="39"/>
      <c r="L26" s="39"/>
      <c r="M26" s="309"/>
      <c r="N26" s="309"/>
      <c r="O26" s="309"/>
      <c r="P26" s="204"/>
      <c r="Q26" s="204"/>
      <c r="R26" s="225">
        <v>8</v>
      </c>
      <c r="S26" s="225">
        <v>1</v>
      </c>
      <c r="T26" s="225"/>
      <c r="U26" s="225"/>
      <c r="V26" s="133">
        <f t="shared" si="0"/>
        <v>9</v>
      </c>
      <c r="W26" s="248">
        <f t="shared" si="1"/>
        <v>9</v>
      </c>
    </row>
    <row r="27" spans="1:23" ht="15.75">
      <c r="A27" s="75">
        <f t="shared" si="2"/>
        <v>22</v>
      </c>
      <c r="B27" s="288" t="s">
        <v>259</v>
      </c>
      <c r="C27" s="289" t="s">
        <v>260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2</v>
      </c>
      <c r="L27" s="54">
        <v>6</v>
      </c>
      <c r="M27" s="300"/>
      <c r="N27" s="300"/>
      <c r="O27" s="300"/>
      <c r="P27" s="206"/>
      <c r="Q27" s="206"/>
      <c r="R27" s="206"/>
      <c r="S27" s="206"/>
      <c r="T27" s="206"/>
      <c r="U27" s="206"/>
      <c r="V27" s="133">
        <f t="shared" si="0"/>
        <v>8</v>
      </c>
      <c r="W27" s="248">
        <f t="shared" si="1"/>
        <v>8</v>
      </c>
    </row>
    <row r="28" spans="1:23" ht="15.75">
      <c r="A28" s="75">
        <f t="shared" si="2"/>
        <v>23</v>
      </c>
      <c r="B28" s="369" t="s">
        <v>196</v>
      </c>
      <c r="C28" s="135" t="s">
        <v>82</v>
      </c>
      <c r="D28" s="15"/>
      <c r="E28" s="15"/>
      <c r="F28" s="15"/>
      <c r="G28" s="64"/>
      <c r="H28" s="64"/>
      <c r="I28" s="64"/>
      <c r="J28" s="64"/>
      <c r="K28" s="64"/>
      <c r="L28" s="263">
        <v>7</v>
      </c>
      <c r="M28" s="310"/>
      <c r="N28" s="310"/>
      <c r="O28" s="310"/>
      <c r="P28" s="266"/>
      <c r="Q28" s="266"/>
      <c r="R28" s="266"/>
      <c r="S28" s="266"/>
      <c r="T28" s="266"/>
      <c r="U28" s="266"/>
      <c r="V28" s="133">
        <f t="shared" si="0"/>
        <v>7</v>
      </c>
      <c r="W28" s="248">
        <f t="shared" si="1"/>
        <v>7</v>
      </c>
    </row>
    <row r="29" spans="1:23" s="92" customFormat="1" ht="15.75">
      <c r="A29" s="75">
        <f t="shared" si="2"/>
        <v>24</v>
      </c>
      <c r="B29" s="81" t="s">
        <v>134</v>
      </c>
      <c r="C29" s="16" t="s">
        <v>82</v>
      </c>
      <c r="D29" s="53">
        <v>0</v>
      </c>
      <c r="E29" s="53">
        <v>0</v>
      </c>
      <c r="F29" s="53">
        <v>5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4"/>
      <c r="M29" s="300"/>
      <c r="N29" s="300"/>
      <c r="O29" s="300"/>
      <c r="P29" s="206"/>
      <c r="Q29" s="206"/>
      <c r="R29" s="206"/>
      <c r="S29" s="206"/>
      <c r="T29" s="206"/>
      <c r="U29" s="206"/>
      <c r="V29" s="133">
        <f t="shared" si="0"/>
        <v>6</v>
      </c>
      <c r="W29" s="248">
        <f t="shared" si="1"/>
        <v>6</v>
      </c>
    </row>
    <row r="30" spans="1:23" ht="15.75">
      <c r="A30" s="75">
        <f t="shared" si="2"/>
        <v>25</v>
      </c>
      <c r="B30" s="226" t="s">
        <v>309</v>
      </c>
      <c r="C30" s="289" t="s">
        <v>83</v>
      </c>
      <c r="D30" s="15"/>
      <c r="E30" s="15"/>
      <c r="F30" s="15"/>
      <c r="G30" s="64"/>
      <c r="H30" s="64"/>
      <c r="I30" s="64"/>
      <c r="J30" s="64"/>
      <c r="K30" s="64"/>
      <c r="L30" s="263">
        <v>3</v>
      </c>
      <c r="M30" s="310"/>
      <c r="N30" s="310"/>
      <c r="O30" s="310"/>
      <c r="P30" s="266"/>
      <c r="Q30" s="266"/>
      <c r="R30" s="266"/>
      <c r="S30" s="266"/>
      <c r="T30" s="266"/>
      <c r="U30" s="266"/>
      <c r="V30" s="133">
        <f t="shared" si="0"/>
        <v>3</v>
      </c>
      <c r="W30" s="248">
        <f t="shared" si="1"/>
        <v>3</v>
      </c>
    </row>
    <row r="31" spans="1:23" ht="15.75">
      <c r="A31" s="75">
        <f t="shared" si="2"/>
        <v>26</v>
      </c>
      <c r="B31" s="112" t="s">
        <v>264</v>
      </c>
      <c r="C31" s="16" t="s">
        <v>82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220">
        <v>1</v>
      </c>
      <c r="M31" s="328"/>
      <c r="N31" s="328"/>
      <c r="O31" s="328"/>
      <c r="P31" s="220"/>
      <c r="Q31" s="220"/>
      <c r="R31" s="259"/>
      <c r="S31" s="259"/>
      <c r="T31" s="259"/>
      <c r="U31" s="259"/>
      <c r="V31" s="133">
        <f t="shared" si="0"/>
        <v>1</v>
      </c>
      <c r="W31" s="248">
        <f t="shared" si="1"/>
        <v>1</v>
      </c>
    </row>
    <row r="32" spans="2:21" s="284" customFormat="1" ht="15">
      <c r="B32" s="283"/>
      <c r="C32" s="281"/>
      <c r="J32" s="92"/>
      <c r="K32" s="92"/>
      <c r="L32" s="92"/>
      <c r="M32" s="92"/>
      <c r="N32" s="282"/>
      <c r="O32" s="92"/>
      <c r="P32" s="268"/>
      <c r="Q32" s="92"/>
      <c r="R32" s="92"/>
      <c r="S32" s="92"/>
      <c r="T32" s="92"/>
      <c r="U32" s="92"/>
    </row>
    <row r="33" spans="1:22" s="249" customFormat="1" ht="15.75">
      <c r="A33" s="298"/>
      <c r="B33" s="241" t="s">
        <v>319</v>
      </c>
      <c r="J33" s="157"/>
      <c r="K33" s="157"/>
      <c r="L33" s="157"/>
      <c r="M33" s="92"/>
      <c r="N33" s="282"/>
      <c r="O33" s="92"/>
      <c r="P33" s="268"/>
      <c r="Q33" s="92"/>
      <c r="R33" s="92"/>
      <c r="S33" s="92"/>
      <c r="T33" s="92"/>
      <c r="U33" s="92"/>
      <c r="V33" s="92"/>
    </row>
    <row r="34" spans="2:22" s="249" customFormat="1" ht="15.75">
      <c r="B34" s="241" t="s">
        <v>320</v>
      </c>
      <c r="C34" s="171"/>
      <c r="J34" s="157"/>
      <c r="K34" s="157"/>
      <c r="L34" s="157"/>
      <c r="M34" s="92"/>
      <c r="N34" s="282"/>
      <c r="O34" s="92"/>
      <c r="P34" s="268"/>
      <c r="Q34" s="92"/>
      <c r="R34" s="92"/>
      <c r="S34" s="92"/>
      <c r="T34" s="92"/>
      <c r="U34" s="92"/>
      <c r="V34" s="92"/>
    </row>
    <row r="35" spans="14:16" ht="15">
      <c r="N35" s="285"/>
      <c r="P35" s="268"/>
    </row>
    <row r="36" spans="14:16" ht="15">
      <c r="N36" s="285"/>
      <c r="P36" s="268"/>
    </row>
    <row r="37" spans="14:16" ht="15">
      <c r="N37" s="282"/>
      <c r="P37" s="268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3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7.00390625" style="284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28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64" t="s">
        <v>244</v>
      </c>
      <c r="K4" s="164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40998</v>
      </c>
      <c r="G5" s="10">
        <v>41000</v>
      </c>
      <c r="H5" s="10">
        <v>41034</v>
      </c>
      <c r="I5" s="10">
        <v>41035</v>
      </c>
      <c r="J5" s="10">
        <v>41083</v>
      </c>
      <c r="K5" s="10">
        <v>41084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106" t="s">
        <v>8</v>
      </c>
    </row>
    <row r="6" spans="1:24" ht="15.75">
      <c r="A6" s="194">
        <v>1</v>
      </c>
      <c r="B6" s="82" t="s">
        <v>96</v>
      </c>
      <c r="C6" s="16" t="s">
        <v>82</v>
      </c>
      <c r="D6" s="13">
        <v>10</v>
      </c>
      <c r="E6" s="113">
        <v>12</v>
      </c>
      <c r="F6" s="13">
        <v>8</v>
      </c>
      <c r="G6" s="312">
        <v>0</v>
      </c>
      <c r="H6" s="57">
        <v>12</v>
      </c>
      <c r="I6" s="57">
        <v>12</v>
      </c>
      <c r="J6" s="191">
        <v>19</v>
      </c>
      <c r="K6" s="191">
        <v>6</v>
      </c>
      <c r="L6" s="191">
        <v>5</v>
      </c>
      <c r="M6" s="317">
        <v>0</v>
      </c>
      <c r="N6" s="191">
        <v>7</v>
      </c>
      <c r="O6" s="191">
        <v>5</v>
      </c>
      <c r="P6" s="191">
        <v>7</v>
      </c>
      <c r="Q6" s="317">
        <v>4</v>
      </c>
      <c r="R6" s="191">
        <v>7</v>
      </c>
      <c r="S6" s="191">
        <v>7</v>
      </c>
      <c r="T6" s="191">
        <v>5</v>
      </c>
      <c r="U6" s="191">
        <v>5</v>
      </c>
      <c r="V6" s="191"/>
      <c r="W6" s="98">
        <f aca="true" t="shared" si="0" ref="W6:W20">SUM(D6:V6)</f>
        <v>131</v>
      </c>
      <c r="X6" s="302">
        <f>SUM(D6:V6)-4</f>
        <v>127</v>
      </c>
    </row>
    <row r="7" spans="1:24" s="41" customFormat="1" ht="15.75">
      <c r="A7" s="193">
        <f>(A6+1)</f>
        <v>2</v>
      </c>
      <c r="B7" s="165" t="s">
        <v>146</v>
      </c>
      <c r="C7" s="166" t="s">
        <v>290</v>
      </c>
      <c r="D7" s="39"/>
      <c r="E7" s="40"/>
      <c r="F7" s="39"/>
      <c r="G7" s="39"/>
      <c r="H7" s="39"/>
      <c r="I7" s="39"/>
      <c r="J7" s="192">
        <v>19</v>
      </c>
      <c r="K7" s="192">
        <v>14.5</v>
      </c>
      <c r="L7" s="192"/>
      <c r="M7" s="192"/>
      <c r="N7" s="318"/>
      <c r="O7" s="318"/>
      <c r="P7" s="318"/>
      <c r="Q7" s="192"/>
      <c r="R7" s="192"/>
      <c r="S7" s="192"/>
      <c r="T7" s="192"/>
      <c r="U7" s="192"/>
      <c r="V7" s="192">
        <v>25</v>
      </c>
      <c r="W7" s="98">
        <f t="shared" si="0"/>
        <v>58.5</v>
      </c>
      <c r="X7" s="302">
        <f aca="true" t="shared" si="1" ref="X7:X20">SUM(D7:V7)</f>
        <v>58.5</v>
      </c>
    </row>
    <row r="8" spans="1:24" s="41" customFormat="1" ht="15.75">
      <c r="A8" s="193">
        <f aca="true" t="shared" si="2" ref="A8:A20">(A7+1)</f>
        <v>3</v>
      </c>
      <c r="B8" s="82" t="s">
        <v>138</v>
      </c>
      <c r="C8" s="17" t="s">
        <v>118</v>
      </c>
      <c r="D8" s="13">
        <v>3</v>
      </c>
      <c r="E8" s="113">
        <v>5</v>
      </c>
      <c r="F8" s="13">
        <v>0</v>
      </c>
      <c r="G8" s="57">
        <v>0</v>
      </c>
      <c r="H8" s="57">
        <v>0</v>
      </c>
      <c r="I8" s="57">
        <v>0</v>
      </c>
      <c r="J8" s="191">
        <v>4</v>
      </c>
      <c r="K8" s="191">
        <v>14.5</v>
      </c>
      <c r="L8" s="317"/>
      <c r="M8" s="317"/>
      <c r="N8" s="191">
        <v>4</v>
      </c>
      <c r="O8" s="317"/>
      <c r="P8" s="191">
        <v>4</v>
      </c>
      <c r="Q8" s="191">
        <v>7</v>
      </c>
      <c r="R8" s="191"/>
      <c r="S8" s="191"/>
      <c r="T8" s="191"/>
      <c r="U8" s="191"/>
      <c r="V8" s="191">
        <v>5</v>
      </c>
      <c r="W8" s="98">
        <f t="shared" si="0"/>
        <v>46.5</v>
      </c>
      <c r="X8" s="302">
        <f t="shared" si="1"/>
        <v>46.5</v>
      </c>
    </row>
    <row r="9" spans="1:24" ht="15.75">
      <c r="A9" s="193">
        <f t="shared" si="2"/>
        <v>4</v>
      </c>
      <c r="B9" s="86" t="s">
        <v>137</v>
      </c>
      <c r="C9" s="17" t="s">
        <v>83</v>
      </c>
      <c r="D9" s="13">
        <v>5</v>
      </c>
      <c r="E9" s="13">
        <v>7</v>
      </c>
      <c r="F9" s="13">
        <v>5</v>
      </c>
      <c r="G9" s="57">
        <v>3</v>
      </c>
      <c r="H9" s="57">
        <v>9</v>
      </c>
      <c r="I9" s="57">
        <v>7</v>
      </c>
      <c r="J9" s="191"/>
      <c r="K9" s="191"/>
      <c r="L9" s="317"/>
      <c r="M9" s="317"/>
      <c r="N9" s="317"/>
      <c r="O9" s="317"/>
      <c r="P9" s="191"/>
      <c r="Q9" s="191"/>
      <c r="R9" s="191">
        <v>4</v>
      </c>
      <c r="S9" s="191">
        <v>4</v>
      </c>
      <c r="T9" s="191"/>
      <c r="U9" s="191"/>
      <c r="V9" s="191"/>
      <c r="W9" s="98">
        <f t="shared" si="0"/>
        <v>44</v>
      </c>
      <c r="X9" s="302">
        <f t="shared" si="1"/>
        <v>44</v>
      </c>
    </row>
    <row r="10" spans="1:24" ht="15.75">
      <c r="A10" s="193">
        <f t="shared" si="2"/>
        <v>5</v>
      </c>
      <c r="B10" s="77" t="s">
        <v>143</v>
      </c>
      <c r="C10" s="53" t="s">
        <v>82</v>
      </c>
      <c r="D10" s="13">
        <v>0</v>
      </c>
      <c r="E10" s="13">
        <v>0</v>
      </c>
      <c r="F10" s="13">
        <v>0</v>
      </c>
      <c r="G10" s="57">
        <v>8</v>
      </c>
      <c r="H10" s="57">
        <v>0</v>
      </c>
      <c r="I10" s="57">
        <v>0</v>
      </c>
      <c r="J10" s="191">
        <v>10</v>
      </c>
      <c r="K10" s="191">
        <v>14.5</v>
      </c>
      <c r="L10" s="317"/>
      <c r="M10" s="317"/>
      <c r="N10" s="317"/>
      <c r="O10" s="317"/>
      <c r="P10" s="191"/>
      <c r="Q10" s="191"/>
      <c r="R10" s="191"/>
      <c r="S10" s="191"/>
      <c r="T10" s="191"/>
      <c r="U10" s="191"/>
      <c r="V10" s="191"/>
      <c r="W10" s="98">
        <f t="shared" si="0"/>
        <v>32.5</v>
      </c>
      <c r="X10" s="302">
        <f t="shared" si="1"/>
        <v>32.5</v>
      </c>
    </row>
    <row r="11" spans="1:24" ht="15.75">
      <c r="A11" s="193">
        <f t="shared" si="2"/>
        <v>6</v>
      </c>
      <c r="B11" s="82" t="s">
        <v>140</v>
      </c>
      <c r="C11" s="16" t="s">
        <v>83</v>
      </c>
      <c r="D11" s="53">
        <v>0</v>
      </c>
      <c r="E11" s="53">
        <v>9</v>
      </c>
      <c r="F11" s="53">
        <v>0</v>
      </c>
      <c r="G11" s="54">
        <v>0</v>
      </c>
      <c r="H11" s="54">
        <v>7</v>
      </c>
      <c r="I11" s="54">
        <v>9</v>
      </c>
      <c r="J11" s="264"/>
      <c r="K11" s="264"/>
      <c r="L11" s="319"/>
      <c r="M11" s="319"/>
      <c r="N11" s="319"/>
      <c r="O11" s="319"/>
      <c r="P11" s="264"/>
      <c r="Q11" s="264"/>
      <c r="R11" s="264"/>
      <c r="S11" s="264"/>
      <c r="T11" s="264"/>
      <c r="U11" s="264"/>
      <c r="V11" s="264"/>
      <c r="W11" s="98">
        <f t="shared" si="0"/>
        <v>25</v>
      </c>
      <c r="X11" s="302">
        <f t="shared" si="1"/>
        <v>25</v>
      </c>
    </row>
    <row r="12" spans="1:24" ht="15.75">
      <c r="A12" s="193">
        <f t="shared" si="2"/>
        <v>7</v>
      </c>
      <c r="B12" s="66" t="s">
        <v>291</v>
      </c>
      <c r="C12" s="13" t="s">
        <v>292</v>
      </c>
      <c r="D12" s="12"/>
      <c r="E12" s="12"/>
      <c r="F12" s="12"/>
      <c r="G12" s="18"/>
      <c r="H12" s="18"/>
      <c r="I12" s="18"/>
      <c r="J12" s="191">
        <v>10</v>
      </c>
      <c r="K12" s="191">
        <v>14.5</v>
      </c>
      <c r="L12" s="317"/>
      <c r="M12" s="317"/>
      <c r="N12" s="317"/>
      <c r="O12" s="317"/>
      <c r="P12" s="191"/>
      <c r="Q12" s="191"/>
      <c r="R12" s="191"/>
      <c r="S12" s="191"/>
      <c r="T12" s="191"/>
      <c r="U12" s="191"/>
      <c r="V12" s="191"/>
      <c r="W12" s="98">
        <f t="shared" si="0"/>
        <v>24.5</v>
      </c>
      <c r="X12" s="302">
        <f t="shared" si="1"/>
        <v>24.5</v>
      </c>
    </row>
    <row r="13" spans="1:24" ht="15.75">
      <c r="A13" s="193">
        <f t="shared" si="2"/>
        <v>8</v>
      </c>
      <c r="B13" s="82" t="s">
        <v>136</v>
      </c>
      <c r="C13" s="16" t="s">
        <v>99</v>
      </c>
      <c r="D13" s="57">
        <v>7</v>
      </c>
      <c r="E13" s="57">
        <v>3</v>
      </c>
      <c r="F13" s="57">
        <v>0</v>
      </c>
      <c r="G13" s="57">
        <v>0</v>
      </c>
      <c r="H13" s="57">
        <v>3</v>
      </c>
      <c r="I13" s="57">
        <v>3</v>
      </c>
      <c r="J13" s="191"/>
      <c r="K13" s="191"/>
      <c r="L13" s="317"/>
      <c r="M13" s="317"/>
      <c r="N13" s="317"/>
      <c r="O13" s="317"/>
      <c r="P13" s="191"/>
      <c r="Q13" s="191"/>
      <c r="R13" s="191"/>
      <c r="S13" s="191"/>
      <c r="T13" s="191"/>
      <c r="U13" s="191"/>
      <c r="V13" s="191"/>
      <c r="W13" s="98">
        <f t="shared" si="0"/>
        <v>16</v>
      </c>
      <c r="X13" s="302">
        <f t="shared" si="1"/>
        <v>16</v>
      </c>
    </row>
    <row r="14" spans="1:24" ht="15.75">
      <c r="A14" s="193">
        <f t="shared" si="2"/>
        <v>9</v>
      </c>
      <c r="B14" s="82" t="s">
        <v>141</v>
      </c>
      <c r="C14" s="13" t="s">
        <v>142</v>
      </c>
      <c r="D14" s="13">
        <v>0</v>
      </c>
      <c r="E14" s="13">
        <v>4</v>
      </c>
      <c r="F14" s="13">
        <v>3</v>
      </c>
      <c r="G14" s="57">
        <v>0</v>
      </c>
      <c r="H14" s="57">
        <v>4</v>
      </c>
      <c r="I14" s="57">
        <v>5</v>
      </c>
      <c r="J14" s="191"/>
      <c r="K14" s="191"/>
      <c r="L14" s="317"/>
      <c r="M14" s="317"/>
      <c r="N14" s="317"/>
      <c r="O14" s="317"/>
      <c r="P14" s="191"/>
      <c r="Q14" s="191"/>
      <c r="R14" s="191"/>
      <c r="S14" s="191"/>
      <c r="T14" s="191"/>
      <c r="U14" s="191"/>
      <c r="V14" s="191"/>
      <c r="W14" s="98">
        <f t="shared" si="0"/>
        <v>16</v>
      </c>
      <c r="X14" s="302">
        <f t="shared" si="1"/>
        <v>16</v>
      </c>
    </row>
    <row r="15" spans="1:24" ht="15.75">
      <c r="A15" s="193">
        <f t="shared" si="2"/>
        <v>10</v>
      </c>
      <c r="B15" s="165" t="s">
        <v>212</v>
      </c>
      <c r="C15" s="13" t="s">
        <v>99</v>
      </c>
      <c r="D15" s="12"/>
      <c r="E15" s="12"/>
      <c r="F15" s="12"/>
      <c r="G15" s="18"/>
      <c r="H15" s="18"/>
      <c r="I15" s="18"/>
      <c r="J15" s="191">
        <v>6</v>
      </c>
      <c r="K15" s="191">
        <v>4</v>
      </c>
      <c r="L15" s="317"/>
      <c r="M15" s="317"/>
      <c r="N15" s="191">
        <v>1</v>
      </c>
      <c r="O15" s="317"/>
      <c r="P15" s="191"/>
      <c r="Q15" s="191"/>
      <c r="R15" s="191">
        <v>1</v>
      </c>
      <c r="S15" s="191">
        <v>1</v>
      </c>
      <c r="T15" s="191"/>
      <c r="U15" s="191"/>
      <c r="V15" s="191"/>
      <c r="W15" s="98">
        <f t="shared" si="0"/>
        <v>13</v>
      </c>
      <c r="X15" s="302">
        <f t="shared" si="1"/>
        <v>13</v>
      </c>
    </row>
    <row r="16" spans="1:24" ht="15.75">
      <c r="A16" s="193">
        <f t="shared" si="2"/>
        <v>11</v>
      </c>
      <c r="B16" s="72" t="s">
        <v>232</v>
      </c>
      <c r="C16" s="53" t="s">
        <v>82</v>
      </c>
      <c r="D16" s="13">
        <v>0</v>
      </c>
      <c r="E16" s="13">
        <v>0</v>
      </c>
      <c r="F16" s="13">
        <v>0</v>
      </c>
      <c r="G16" s="57">
        <v>0</v>
      </c>
      <c r="H16" s="57">
        <v>1</v>
      </c>
      <c r="I16" s="57">
        <v>7</v>
      </c>
      <c r="J16" s="191"/>
      <c r="K16" s="191"/>
      <c r="L16" s="317"/>
      <c r="M16" s="317"/>
      <c r="N16" s="317"/>
      <c r="O16" s="317"/>
      <c r="P16" s="191"/>
      <c r="Q16" s="191"/>
      <c r="R16" s="191"/>
      <c r="S16" s="191"/>
      <c r="T16" s="191"/>
      <c r="U16" s="191"/>
      <c r="V16" s="191"/>
      <c r="W16" s="98">
        <f t="shared" si="0"/>
        <v>8</v>
      </c>
      <c r="X16" s="302">
        <f t="shared" si="1"/>
        <v>8</v>
      </c>
    </row>
    <row r="17" spans="1:24" ht="15.75">
      <c r="A17" s="193">
        <f t="shared" si="2"/>
        <v>12</v>
      </c>
      <c r="B17" s="81" t="s">
        <v>144</v>
      </c>
      <c r="C17" s="53" t="s">
        <v>119</v>
      </c>
      <c r="D17" s="13">
        <v>0</v>
      </c>
      <c r="E17" s="13">
        <v>0</v>
      </c>
      <c r="F17" s="13">
        <v>0</v>
      </c>
      <c r="G17" s="57">
        <v>5</v>
      </c>
      <c r="H17" s="57">
        <v>0</v>
      </c>
      <c r="I17" s="57">
        <v>0</v>
      </c>
      <c r="J17" s="191"/>
      <c r="K17" s="191"/>
      <c r="L17" s="317"/>
      <c r="M17" s="317"/>
      <c r="N17" s="317"/>
      <c r="O17" s="317"/>
      <c r="P17" s="191"/>
      <c r="Q17" s="191"/>
      <c r="R17" s="191"/>
      <c r="S17" s="191"/>
      <c r="T17" s="191"/>
      <c r="U17" s="191"/>
      <c r="V17" s="191"/>
      <c r="W17" s="98">
        <f t="shared" si="0"/>
        <v>5</v>
      </c>
      <c r="X17" s="302">
        <f t="shared" si="1"/>
        <v>5</v>
      </c>
    </row>
    <row r="18" spans="1:24" ht="15.75">
      <c r="A18" s="193">
        <f t="shared" si="2"/>
        <v>13</v>
      </c>
      <c r="B18" s="295" t="s">
        <v>293</v>
      </c>
      <c r="C18" s="14" t="s">
        <v>14</v>
      </c>
      <c r="D18" s="15"/>
      <c r="E18" s="15"/>
      <c r="F18" s="15"/>
      <c r="G18" s="64"/>
      <c r="H18" s="64"/>
      <c r="I18" s="64"/>
      <c r="J18" s="265">
        <v>2</v>
      </c>
      <c r="K18" s="265"/>
      <c r="L18" s="320"/>
      <c r="M18" s="320"/>
      <c r="N18" s="320"/>
      <c r="O18" s="320"/>
      <c r="P18" s="265"/>
      <c r="Q18" s="265"/>
      <c r="R18" s="265"/>
      <c r="S18" s="265"/>
      <c r="T18" s="265"/>
      <c r="U18" s="265"/>
      <c r="V18" s="265"/>
      <c r="W18" s="98">
        <f t="shared" si="0"/>
        <v>2</v>
      </c>
      <c r="X18" s="302">
        <f t="shared" si="1"/>
        <v>2</v>
      </c>
    </row>
    <row r="19" spans="1:24" ht="15.75">
      <c r="A19" s="193">
        <f t="shared" si="2"/>
        <v>14</v>
      </c>
      <c r="B19" s="279" t="s">
        <v>95</v>
      </c>
      <c r="C19" s="17" t="s">
        <v>83</v>
      </c>
      <c r="D19" s="39"/>
      <c r="E19" s="39"/>
      <c r="F19" s="39"/>
      <c r="G19" s="39"/>
      <c r="H19" s="39"/>
      <c r="I19" s="39"/>
      <c r="J19" s="190"/>
      <c r="K19" s="190"/>
      <c r="L19" s="321"/>
      <c r="M19" s="321"/>
      <c r="N19" s="321"/>
      <c r="O19" s="321"/>
      <c r="P19" s="192">
        <v>1</v>
      </c>
      <c r="Q19" s="192">
        <v>1</v>
      </c>
      <c r="R19" s="192"/>
      <c r="S19" s="192"/>
      <c r="T19" s="192"/>
      <c r="U19" s="192"/>
      <c r="V19" s="192"/>
      <c r="W19" s="98">
        <f t="shared" si="0"/>
        <v>2</v>
      </c>
      <c r="X19" s="302">
        <f t="shared" si="1"/>
        <v>2</v>
      </c>
    </row>
    <row r="20" spans="1:24" s="280" customFormat="1" ht="15.75">
      <c r="A20" s="193">
        <f t="shared" si="2"/>
        <v>15</v>
      </c>
      <c r="B20" s="82" t="s">
        <v>139</v>
      </c>
      <c r="C20" s="17" t="s">
        <v>99</v>
      </c>
      <c r="D20" s="13">
        <v>0</v>
      </c>
      <c r="E20" s="13">
        <v>0</v>
      </c>
      <c r="F20" s="13">
        <v>0</v>
      </c>
      <c r="G20" s="57">
        <v>0</v>
      </c>
      <c r="H20" s="57">
        <v>0</v>
      </c>
      <c r="I20" s="57">
        <v>0</v>
      </c>
      <c r="J20" s="191"/>
      <c r="K20" s="191"/>
      <c r="L20" s="317"/>
      <c r="M20" s="317"/>
      <c r="N20" s="317"/>
      <c r="O20" s="317"/>
      <c r="P20" s="191"/>
      <c r="Q20" s="191"/>
      <c r="R20" s="191"/>
      <c r="S20" s="191"/>
      <c r="T20" s="191"/>
      <c r="U20" s="191"/>
      <c r="V20" s="191"/>
      <c r="W20" s="98">
        <f t="shared" si="0"/>
        <v>0</v>
      </c>
      <c r="X20" s="302">
        <f t="shared" si="1"/>
        <v>0</v>
      </c>
    </row>
    <row r="22" spans="1:23" s="243" customFormat="1" ht="15.75">
      <c r="A22" s="298"/>
      <c r="B22" s="241" t="s">
        <v>319</v>
      </c>
      <c r="J22" s="157"/>
      <c r="K22" s="157"/>
      <c r="L22" s="157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2:23" s="243" customFormat="1" ht="15.75">
      <c r="B23" s="241" t="s">
        <v>320</v>
      </c>
      <c r="C23" s="171"/>
      <c r="J23" s="157"/>
      <c r="K23" s="157"/>
      <c r="L23" s="157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3"/>
  <sheetViews>
    <sheetView zoomScale="80" zoomScaleNormal="80" zoomScalePageLayoutView="0" workbookViewId="0" topLeftCell="C1">
      <selection activeCell="X6" sqref="X6"/>
    </sheetView>
  </sheetViews>
  <sheetFormatPr defaultColWidth="9.140625" defaultRowHeight="15"/>
  <cols>
    <col min="1" max="1" width="6.7109375" style="0" customWidth="1"/>
    <col min="2" max="2" width="47.00390625" style="0" customWidth="1"/>
    <col min="3" max="3" width="16.7109375" style="0" customWidth="1"/>
    <col min="4" max="9" width="8.7109375" style="0" customWidth="1"/>
    <col min="10" max="21" width="8.7109375" style="92" customWidth="1"/>
    <col min="22" max="22" width="17.00390625" style="92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3"/>
      <c r="X1" s="3"/>
    </row>
    <row r="2" spans="1:24" ht="18">
      <c r="A2" s="1" t="s">
        <v>30</v>
      </c>
      <c r="B2" s="5"/>
      <c r="C2" s="5"/>
      <c r="D2" s="1"/>
      <c r="E2" s="1"/>
      <c r="F2" s="1"/>
      <c r="G2" s="1"/>
      <c r="H2" s="1"/>
      <c r="I2" s="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88"/>
      <c r="J4" s="120" t="s">
        <v>253</v>
      </c>
      <c r="K4" s="120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7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40971</v>
      </c>
      <c r="G5" s="10">
        <v>41000</v>
      </c>
      <c r="H5" s="10">
        <v>41034</v>
      </c>
      <c r="I5" s="11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203"/>
      <c r="W5" s="124" t="s">
        <v>7</v>
      </c>
      <c r="X5" s="109" t="s">
        <v>8</v>
      </c>
    </row>
    <row r="6" spans="1:24" s="41" customFormat="1" ht="15">
      <c r="A6" s="37"/>
      <c r="B6" s="36"/>
      <c r="C6" s="38"/>
      <c r="D6" s="39"/>
      <c r="E6" s="40"/>
      <c r="F6" s="39"/>
      <c r="G6" s="39"/>
      <c r="H6" s="39"/>
      <c r="I6" s="40"/>
      <c r="J6" s="39"/>
      <c r="K6" s="3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124"/>
      <c r="X6" s="244"/>
    </row>
    <row r="7" spans="1:24" ht="15.75">
      <c r="A7" s="75">
        <v>1</v>
      </c>
      <c r="B7" s="81" t="s">
        <v>146</v>
      </c>
      <c r="C7" s="17" t="s">
        <v>91</v>
      </c>
      <c r="D7" s="53">
        <v>0</v>
      </c>
      <c r="E7" s="53">
        <v>0</v>
      </c>
      <c r="F7" s="53">
        <v>5</v>
      </c>
      <c r="G7" s="53">
        <v>8</v>
      </c>
      <c r="H7" s="53">
        <v>1</v>
      </c>
      <c r="I7" s="103">
        <v>0</v>
      </c>
      <c r="J7" s="53">
        <v>14</v>
      </c>
      <c r="K7" s="53">
        <v>14</v>
      </c>
      <c r="L7" s="130"/>
      <c r="M7" s="206"/>
      <c r="N7" s="206"/>
      <c r="O7" s="206"/>
      <c r="P7" s="206"/>
      <c r="Q7" s="325"/>
      <c r="R7" s="325"/>
      <c r="S7" s="325"/>
      <c r="T7" s="356"/>
      <c r="U7" s="356"/>
      <c r="V7" s="207">
        <f>(5+20)</f>
        <v>25</v>
      </c>
      <c r="W7" s="126">
        <f>SUM(D7:V7)</f>
        <v>67</v>
      </c>
      <c r="X7" s="246">
        <f>SUM(D7:V7)</f>
        <v>67</v>
      </c>
    </row>
    <row r="8" spans="1:24" ht="15.75">
      <c r="A8" s="75">
        <v>2</v>
      </c>
      <c r="B8" s="81" t="s">
        <v>145</v>
      </c>
      <c r="C8" s="17" t="s">
        <v>118</v>
      </c>
      <c r="D8" s="53">
        <v>0</v>
      </c>
      <c r="E8" s="53">
        <v>0</v>
      </c>
      <c r="F8" s="53">
        <v>8</v>
      </c>
      <c r="G8" s="53">
        <v>5</v>
      </c>
      <c r="H8" s="53">
        <v>7</v>
      </c>
      <c r="I8" s="103">
        <v>6</v>
      </c>
      <c r="J8" s="53">
        <v>8</v>
      </c>
      <c r="K8" s="53">
        <v>8</v>
      </c>
      <c r="L8" s="130"/>
      <c r="M8" s="206"/>
      <c r="N8" s="206"/>
      <c r="O8" s="206"/>
      <c r="P8" s="206"/>
      <c r="Q8" s="325"/>
      <c r="R8" s="325"/>
      <c r="S8" s="325"/>
      <c r="T8" s="356"/>
      <c r="U8" s="356"/>
      <c r="V8" s="207">
        <v>10</v>
      </c>
      <c r="W8" s="126">
        <f>SUM(D8:V8)</f>
        <v>52</v>
      </c>
      <c r="X8" s="246">
        <f>SUM(D8:V8)</f>
        <v>52</v>
      </c>
    </row>
    <row r="9" spans="1:24" ht="15.75">
      <c r="A9" s="76">
        <v>3</v>
      </c>
      <c r="B9" s="82" t="s">
        <v>101</v>
      </c>
      <c r="C9" s="16" t="s">
        <v>83</v>
      </c>
      <c r="D9" s="53">
        <v>5</v>
      </c>
      <c r="E9" s="13">
        <v>1</v>
      </c>
      <c r="F9" s="13">
        <v>3</v>
      </c>
      <c r="G9" s="13">
        <v>3</v>
      </c>
      <c r="H9" s="13">
        <v>0</v>
      </c>
      <c r="I9" s="113">
        <v>0</v>
      </c>
      <c r="J9" s="13">
        <v>0</v>
      </c>
      <c r="K9" s="13">
        <v>0</v>
      </c>
      <c r="L9" s="205"/>
      <c r="M9" s="258"/>
      <c r="N9" s="258"/>
      <c r="O9" s="258"/>
      <c r="P9" s="258"/>
      <c r="Q9" s="336"/>
      <c r="R9" s="336"/>
      <c r="S9" s="336"/>
      <c r="T9" s="360"/>
      <c r="U9" s="360"/>
      <c r="V9" s="205"/>
      <c r="W9" s="126">
        <f>SUM(D9:V9)</f>
        <v>12</v>
      </c>
      <c r="X9" s="246">
        <f>SUM(D9:V9)</f>
        <v>12</v>
      </c>
    </row>
    <row r="10" spans="1:24" ht="15.75">
      <c r="A10" s="75">
        <v>4</v>
      </c>
      <c r="B10" s="82" t="s">
        <v>144</v>
      </c>
      <c r="C10" s="16" t="s">
        <v>119</v>
      </c>
      <c r="D10" s="54">
        <v>0</v>
      </c>
      <c r="E10" s="54">
        <v>6</v>
      </c>
      <c r="F10" s="54">
        <v>0</v>
      </c>
      <c r="G10" s="54">
        <v>0</v>
      </c>
      <c r="H10" s="54">
        <v>5</v>
      </c>
      <c r="I10" s="111">
        <v>0</v>
      </c>
      <c r="J10" s="54">
        <v>0</v>
      </c>
      <c r="K10" s="54">
        <v>0</v>
      </c>
      <c r="L10" s="206"/>
      <c r="M10" s="206"/>
      <c r="N10" s="206"/>
      <c r="O10" s="206"/>
      <c r="P10" s="206"/>
      <c r="Q10" s="325"/>
      <c r="R10" s="325"/>
      <c r="S10" s="325"/>
      <c r="T10" s="356"/>
      <c r="U10" s="356"/>
      <c r="V10" s="206"/>
      <c r="W10" s="126">
        <f>SUM(D10:V10)</f>
        <v>11</v>
      </c>
      <c r="X10" s="246">
        <f>SUM(D10:V10)</f>
        <v>11</v>
      </c>
    </row>
    <row r="12" spans="1:22" s="249" customFormat="1" ht="15.75">
      <c r="A12" s="298"/>
      <c r="B12" s="241" t="s">
        <v>319</v>
      </c>
      <c r="J12" s="157"/>
      <c r="K12" s="157"/>
      <c r="L12" s="157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2:22" s="249" customFormat="1" ht="15.75">
      <c r="B13" s="241" t="s">
        <v>320</v>
      </c>
      <c r="C13" s="171"/>
      <c r="J13" s="157"/>
      <c r="K13" s="157"/>
      <c r="L13" s="157"/>
      <c r="M13" s="92"/>
      <c r="N13" s="92"/>
      <c r="O13" s="92"/>
      <c r="P13" s="92"/>
      <c r="Q13" s="92"/>
      <c r="R13" s="92"/>
      <c r="S13" s="92"/>
      <c r="T13" s="92"/>
      <c r="U13" s="92"/>
      <c r="V13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4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3" width="8.710937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31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5">
      <c r="B3" s="6"/>
      <c r="C3" s="6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20" t="s">
        <v>253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5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1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96" t="s">
        <v>7</v>
      </c>
      <c r="W5" s="248" t="s">
        <v>8</v>
      </c>
    </row>
    <row r="6" spans="1:23" ht="15.75">
      <c r="A6" s="84"/>
      <c r="B6" s="85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14"/>
      <c r="W6" s="246"/>
    </row>
    <row r="7" spans="1:23" ht="15.75">
      <c r="A7" s="75">
        <v>1</v>
      </c>
      <c r="B7" s="82" t="s">
        <v>147</v>
      </c>
      <c r="C7" s="16" t="s">
        <v>81</v>
      </c>
      <c r="D7" s="13">
        <v>5</v>
      </c>
      <c r="E7" s="13">
        <v>5</v>
      </c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  <c r="L7" s="312"/>
      <c r="M7" s="312"/>
      <c r="N7" s="57">
        <v>5</v>
      </c>
      <c r="O7" s="13">
        <v>5</v>
      </c>
      <c r="P7" s="312"/>
      <c r="Q7" s="13">
        <v>5</v>
      </c>
      <c r="R7" s="57">
        <v>5</v>
      </c>
      <c r="S7" s="57">
        <v>5</v>
      </c>
      <c r="T7" s="57">
        <v>5</v>
      </c>
      <c r="U7" s="57">
        <v>5</v>
      </c>
      <c r="V7" s="394">
        <f>SUM(D7:U7)</f>
        <v>75</v>
      </c>
      <c r="W7" s="246">
        <v>75</v>
      </c>
    </row>
    <row r="8" spans="1:23" ht="15.75">
      <c r="A8" s="87"/>
      <c r="B8" s="70"/>
      <c r="C8" s="2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8"/>
    </row>
    <row r="9" spans="1:23" ht="15">
      <c r="A9" s="12"/>
      <c r="B9" s="21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2" t="s">
        <v>21</v>
      </c>
    </row>
    <row r="10" spans="1:23" ht="15">
      <c r="A10" s="12"/>
      <c r="B10" s="21"/>
      <c r="C10" s="1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2"/>
    </row>
    <row r="11" spans="1:23" ht="15">
      <c r="A11" s="12"/>
      <c r="B11" s="24"/>
      <c r="C11" s="1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>
      <c r="A12" s="12"/>
      <c r="B12" s="21"/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>
      <c r="A13" s="12"/>
      <c r="B13" s="2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">
      <c r="A14" s="12"/>
      <c r="B14" s="21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">
      <c r="A15" s="12"/>
      <c r="B15" s="2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>
      <c r="A16" s="1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">
      <c r="A17" s="12"/>
      <c r="B17" s="2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">
      <c r="A18" s="12"/>
      <c r="B18" s="2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2" s="243" customFormat="1" ht="15.75">
      <c r="A20" s="298"/>
      <c r="B20" s="241" t="s">
        <v>319</v>
      </c>
      <c r="J20" s="157"/>
      <c r="K20" s="157"/>
      <c r="L20" s="157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2:22" s="243" customFormat="1" ht="15.75">
      <c r="B21" s="241" t="s">
        <v>320</v>
      </c>
      <c r="C21" s="171"/>
      <c r="J21" s="157"/>
      <c r="K21" s="157"/>
      <c r="L21" s="157"/>
      <c r="M21" s="92"/>
      <c r="N21" s="92"/>
      <c r="O21" s="92"/>
      <c r="P21" s="92"/>
      <c r="Q21" s="92"/>
      <c r="R21" s="92"/>
      <c r="S21" s="92"/>
      <c r="T21" s="92"/>
      <c r="U21" s="92"/>
      <c r="V21" s="92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3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8.5742187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7.00390625" style="0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149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266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40998</v>
      </c>
      <c r="G5" s="10">
        <v>41000</v>
      </c>
      <c r="H5" s="10">
        <v>41034</v>
      </c>
      <c r="I5" s="10">
        <v>41035</v>
      </c>
      <c r="J5" s="10">
        <v>41048</v>
      </c>
      <c r="K5" s="10" t="s">
        <v>267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109" t="s">
        <v>8</v>
      </c>
    </row>
    <row r="6" spans="1:24" s="367" customFormat="1" ht="15.75">
      <c r="A6" s="75">
        <v>1</v>
      </c>
      <c r="B6" s="82" t="s">
        <v>151</v>
      </c>
      <c r="C6" s="17" t="s">
        <v>83</v>
      </c>
      <c r="D6" s="53">
        <v>11</v>
      </c>
      <c r="E6" s="103">
        <v>13</v>
      </c>
      <c r="F6" s="54">
        <v>15</v>
      </c>
      <c r="G6" s="54">
        <v>12</v>
      </c>
      <c r="H6" s="54">
        <v>15</v>
      </c>
      <c r="I6" s="54">
        <v>18</v>
      </c>
      <c r="J6" s="54">
        <v>10</v>
      </c>
      <c r="K6" s="54">
        <v>18</v>
      </c>
      <c r="L6" s="54">
        <v>11</v>
      </c>
      <c r="M6" s="300">
        <v>5</v>
      </c>
      <c r="N6" s="300">
        <v>4</v>
      </c>
      <c r="O6" s="54">
        <v>8</v>
      </c>
      <c r="P6" s="54">
        <v>13</v>
      </c>
      <c r="Q6" s="54">
        <v>16</v>
      </c>
      <c r="R6" s="54">
        <v>13</v>
      </c>
      <c r="S6" s="300">
        <v>3</v>
      </c>
      <c r="T6" s="361">
        <v>11</v>
      </c>
      <c r="U6" s="361">
        <v>11</v>
      </c>
      <c r="V6" s="53"/>
      <c r="W6" s="98">
        <f aca="true" t="shared" si="0" ref="W6:W29">SUM(D6:V6)</f>
        <v>207</v>
      </c>
      <c r="X6" s="248">
        <f>SUM(D6:V6)-3-4-5</f>
        <v>195</v>
      </c>
    </row>
    <row r="7" spans="1:24" s="41" customFormat="1" ht="15.75">
      <c r="A7" s="76">
        <f>(1+A6)</f>
        <v>2</v>
      </c>
      <c r="B7" s="82" t="s">
        <v>156</v>
      </c>
      <c r="C7" s="53" t="s">
        <v>82</v>
      </c>
      <c r="D7" s="53">
        <v>5</v>
      </c>
      <c r="E7" s="103">
        <v>9</v>
      </c>
      <c r="F7" s="54">
        <v>12</v>
      </c>
      <c r="G7" s="54">
        <v>3</v>
      </c>
      <c r="H7" s="54">
        <v>8</v>
      </c>
      <c r="I7" s="54">
        <v>11</v>
      </c>
      <c r="J7" s="54">
        <v>15</v>
      </c>
      <c r="K7" s="54">
        <v>18</v>
      </c>
      <c r="L7" s="300"/>
      <c r="M7" s="300">
        <v>1</v>
      </c>
      <c r="N7" s="54">
        <v>6</v>
      </c>
      <c r="O7" s="300">
        <v>1</v>
      </c>
      <c r="P7" s="54">
        <v>6</v>
      </c>
      <c r="Q7" s="54">
        <v>13</v>
      </c>
      <c r="R7" s="54">
        <v>4</v>
      </c>
      <c r="S7" s="54">
        <v>1</v>
      </c>
      <c r="T7" s="361">
        <v>3</v>
      </c>
      <c r="U7" s="361">
        <v>4</v>
      </c>
      <c r="V7" s="200">
        <f>(5+13)</f>
        <v>18</v>
      </c>
      <c r="W7" s="98">
        <f t="shared" si="0"/>
        <v>138</v>
      </c>
      <c r="X7" s="248">
        <f>SUM(D7:V7)-1-1</f>
        <v>136</v>
      </c>
    </row>
    <row r="8" spans="1:24" s="41" customFormat="1" ht="15.75">
      <c r="A8" s="76">
        <f aca="true" t="shared" si="1" ref="A8:A29">(1+A7)</f>
        <v>3</v>
      </c>
      <c r="B8" s="82" t="s">
        <v>154</v>
      </c>
      <c r="C8" s="16" t="s">
        <v>83</v>
      </c>
      <c r="D8" s="53">
        <v>7</v>
      </c>
      <c r="E8" s="103">
        <v>16</v>
      </c>
      <c r="F8" s="54">
        <v>10</v>
      </c>
      <c r="G8" s="54">
        <v>8</v>
      </c>
      <c r="H8" s="54">
        <v>12</v>
      </c>
      <c r="I8" s="54">
        <v>15</v>
      </c>
      <c r="J8" s="54">
        <v>10</v>
      </c>
      <c r="K8" s="54">
        <v>18</v>
      </c>
      <c r="L8" s="54"/>
      <c r="M8" s="54"/>
      <c r="N8" s="300"/>
      <c r="O8" s="300"/>
      <c r="P8" s="54">
        <v>10</v>
      </c>
      <c r="Q8" s="54">
        <v>6</v>
      </c>
      <c r="R8" s="54">
        <v>6</v>
      </c>
      <c r="S8" s="300"/>
      <c r="T8" s="361"/>
      <c r="U8" s="361"/>
      <c r="V8" s="53"/>
      <c r="W8" s="98">
        <f t="shared" si="0"/>
        <v>118</v>
      </c>
      <c r="X8" s="248">
        <f>SUM(D8:V8)</f>
        <v>118</v>
      </c>
    </row>
    <row r="9" spans="1:24" s="41" customFormat="1" ht="15.75">
      <c r="A9" s="76">
        <f t="shared" si="1"/>
        <v>4</v>
      </c>
      <c r="B9" s="77" t="s">
        <v>153</v>
      </c>
      <c r="C9" s="17" t="s">
        <v>82</v>
      </c>
      <c r="D9" s="53">
        <v>8</v>
      </c>
      <c r="E9" s="103">
        <v>11</v>
      </c>
      <c r="F9" s="54">
        <v>8</v>
      </c>
      <c r="G9" s="54">
        <v>14</v>
      </c>
      <c r="H9" s="54">
        <v>0</v>
      </c>
      <c r="I9" s="54">
        <v>13</v>
      </c>
      <c r="J9" s="54">
        <v>27</v>
      </c>
      <c r="K9" s="54">
        <v>18</v>
      </c>
      <c r="L9" s="54"/>
      <c r="M9" s="54"/>
      <c r="N9" s="300"/>
      <c r="O9" s="300"/>
      <c r="P9" s="300"/>
      <c r="Q9" s="54"/>
      <c r="R9" s="54"/>
      <c r="S9" s="54"/>
      <c r="T9" s="361"/>
      <c r="U9" s="361"/>
      <c r="V9" s="53"/>
      <c r="W9" s="98">
        <f t="shared" si="0"/>
        <v>99</v>
      </c>
      <c r="X9" s="248">
        <f>SUM(D9:V9)</f>
        <v>99</v>
      </c>
    </row>
    <row r="10" spans="1:24" s="41" customFormat="1" ht="15.75">
      <c r="A10" s="76">
        <f t="shared" si="1"/>
        <v>5</v>
      </c>
      <c r="B10" s="82" t="s">
        <v>155</v>
      </c>
      <c r="C10" s="53" t="s">
        <v>83</v>
      </c>
      <c r="D10" s="53">
        <v>6</v>
      </c>
      <c r="E10" s="103">
        <v>8</v>
      </c>
      <c r="F10" s="54">
        <v>6</v>
      </c>
      <c r="G10" s="54">
        <v>0</v>
      </c>
      <c r="H10" s="54">
        <v>0</v>
      </c>
      <c r="I10" s="54">
        <v>7</v>
      </c>
      <c r="J10" s="54">
        <v>20</v>
      </c>
      <c r="K10" s="54">
        <v>7</v>
      </c>
      <c r="L10" s="54">
        <v>4</v>
      </c>
      <c r="M10" s="54"/>
      <c r="N10" s="300"/>
      <c r="O10" s="300"/>
      <c r="P10" s="300"/>
      <c r="Q10" s="54">
        <v>9</v>
      </c>
      <c r="R10" s="54"/>
      <c r="S10" s="54"/>
      <c r="T10" s="361"/>
      <c r="U10" s="361"/>
      <c r="V10" s="200">
        <v>25</v>
      </c>
      <c r="W10" s="98">
        <f t="shared" si="0"/>
        <v>92</v>
      </c>
      <c r="X10" s="248">
        <f>SUM(D10:V10)</f>
        <v>92</v>
      </c>
    </row>
    <row r="11" spans="1:24" ht="15.75">
      <c r="A11" s="76">
        <f t="shared" si="1"/>
        <v>6</v>
      </c>
      <c r="B11" s="82" t="s">
        <v>157</v>
      </c>
      <c r="C11" s="53" t="s">
        <v>82</v>
      </c>
      <c r="D11" s="53">
        <v>4</v>
      </c>
      <c r="E11" s="53">
        <v>7</v>
      </c>
      <c r="F11" s="54">
        <v>4</v>
      </c>
      <c r="G11" s="54">
        <v>4</v>
      </c>
      <c r="H11" s="54">
        <v>5</v>
      </c>
      <c r="I11" s="54">
        <v>4</v>
      </c>
      <c r="J11" s="54">
        <v>6</v>
      </c>
      <c r="K11" s="54">
        <v>7</v>
      </c>
      <c r="L11" s="300">
        <v>1</v>
      </c>
      <c r="M11" s="54">
        <v>7</v>
      </c>
      <c r="N11" s="54">
        <v>8</v>
      </c>
      <c r="O11" s="54">
        <v>10</v>
      </c>
      <c r="P11" s="54">
        <v>5</v>
      </c>
      <c r="Q11" s="54">
        <v>3</v>
      </c>
      <c r="R11" s="300">
        <v>2</v>
      </c>
      <c r="S11" s="300"/>
      <c r="T11" s="361">
        <v>8</v>
      </c>
      <c r="U11" s="361">
        <v>1</v>
      </c>
      <c r="V11" s="53"/>
      <c r="W11" s="98">
        <f t="shared" si="0"/>
        <v>86</v>
      </c>
      <c r="X11" s="248">
        <f>SUM(D11:V11)-3</f>
        <v>83</v>
      </c>
    </row>
    <row r="12" spans="1:24" s="41" customFormat="1" ht="15.75">
      <c r="A12" s="76">
        <f t="shared" si="1"/>
        <v>7</v>
      </c>
      <c r="B12" s="86" t="s">
        <v>160</v>
      </c>
      <c r="C12" s="53" t="s">
        <v>82</v>
      </c>
      <c r="D12" s="53">
        <v>1</v>
      </c>
      <c r="E12" s="103">
        <v>3</v>
      </c>
      <c r="F12" s="54">
        <v>7</v>
      </c>
      <c r="G12" s="54">
        <v>2</v>
      </c>
      <c r="H12" s="54">
        <v>10</v>
      </c>
      <c r="I12" s="54">
        <v>9</v>
      </c>
      <c r="J12" s="54">
        <v>27</v>
      </c>
      <c r="K12" s="54">
        <v>18</v>
      </c>
      <c r="L12" s="54"/>
      <c r="M12" s="54"/>
      <c r="N12" s="300"/>
      <c r="O12" s="300"/>
      <c r="P12" s="300"/>
      <c r="Q12" s="54"/>
      <c r="R12" s="54"/>
      <c r="S12" s="54"/>
      <c r="T12" s="361"/>
      <c r="U12" s="361"/>
      <c r="V12" s="53"/>
      <c r="W12" s="98">
        <f t="shared" si="0"/>
        <v>77</v>
      </c>
      <c r="X12" s="248">
        <f aca="true" t="shared" si="2" ref="X12:X29">SUM(D12:V12)</f>
        <v>77</v>
      </c>
    </row>
    <row r="13" spans="1:24" ht="15.75">
      <c r="A13" s="76">
        <f t="shared" si="1"/>
        <v>8</v>
      </c>
      <c r="B13" s="82" t="s">
        <v>152</v>
      </c>
      <c r="C13" s="17" t="s">
        <v>81</v>
      </c>
      <c r="D13" s="53">
        <v>9</v>
      </c>
      <c r="E13" s="53">
        <v>4</v>
      </c>
      <c r="F13" s="54">
        <v>0</v>
      </c>
      <c r="G13" s="54">
        <v>10</v>
      </c>
      <c r="H13" s="54">
        <v>0</v>
      </c>
      <c r="I13" s="54">
        <v>1</v>
      </c>
      <c r="J13" s="54">
        <v>10</v>
      </c>
      <c r="K13" s="54">
        <v>18</v>
      </c>
      <c r="L13" s="54"/>
      <c r="M13" s="54"/>
      <c r="N13" s="300"/>
      <c r="O13" s="300"/>
      <c r="P13" s="300"/>
      <c r="Q13" s="54">
        <v>1</v>
      </c>
      <c r="R13" s="54">
        <v>8</v>
      </c>
      <c r="S13" s="54">
        <v>5</v>
      </c>
      <c r="T13" s="361">
        <v>6</v>
      </c>
      <c r="U13" s="361">
        <v>3</v>
      </c>
      <c r="V13" s="53"/>
      <c r="W13" s="98">
        <f t="shared" si="0"/>
        <v>75</v>
      </c>
      <c r="X13" s="248">
        <f t="shared" si="2"/>
        <v>75</v>
      </c>
    </row>
    <row r="14" spans="1:24" ht="15.75">
      <c r="A14" s="76">
        <f t="shared" si="1"/>
        <v>9</v>
      </c>
      <c r="B14" s="82" t="s">
        <v>150</v>
      </c>
      <c r="C14" s="16" t="s">
        <v>83</v>
      </c>
      <c r="D14" s="53">
        <v>16</v>
      </c>
      <c r="E14" s="53">
        <v>2</v>
      </c>
      <c r="F14" s="54">
        <v>5</v>
      </c>
      <c r="G14" s="54">
        <v>17</v>
      </c>
      <c r="H14" s="54">
        <v>3</v>
      </c>
      <c r="I14" s="54">
        <v>5</v>
      </c>
      <c r="J14" s="54">
        <v>4</v>
      </c>
      <c r="K14" s="54">
        <v>18</v>
      </c>
      <c r="L14" s="54"/>
      <c r="M14" s="54"/>
      <c r="N14" s="54"/>
      <c r="O14" s="54"/>
      <c r="P14" s="54"/>
      <c r="Q14" s="300"/>
      <c r="R14" s="300"/>
      <c r="S14" s="300"/>
      <c r="T14" s="361"/>
      <c r="U14" s="361"/>
      <c r="V14" s="53"/>
      <c r="W14" s="98">
        <f t="shared" si="0"/>
        <v>70</v>
      </c>
      <c r="X14" s="248">
        <f t="shared" si="2"/>
        <v>70</v>
      </c>
    </row>
    <row r="15" spans="1:24" ht="15.75">
      <c r="A15" s="76">
        <f t="shared" si="1"/>
        <v>10</v>
      </c>
      <c r="B15" s="82" t="s">
        <v>158</v>
      </c>
      <c r="C15" s="53" t="s">
        <v>81</v>
      </c>
      <c r="D15" s="53">
        <v>3</v>
      </c>
      <c r="E15" s="53">
        <v>6</v>
      </c>
      <c r="F15" s="54">
        <v>0</v>
      </c>
      <c r="G15" s="54">
        <v>5</v>
      </c>
      <c r="H15" s="54">
        <v>0</v>
      </c>
      <c r="I15" s="54">
        <v>3</v>
      </c>
      <c r="J15" s="54">
        <v>2</v>
      </c>
      <c r="K15" s="54">
        <v>3</v>
      </c>
      <c r="L15" s="300"/>
      <c r="M15" s="300"/>
      <c r="N15" s="54">
        <v>1</v>
      </c>
      <c r="O15" s="54">
        <v>3</v>
      </c>
      <c r="P15" s="300"/>
      <c r="Q15" s="54">
        <v>7</v>
      </c>
      <c r="R15" s="54">
        <v>10</v>
      </c>
      <c r="S15" s="54">
        <v>10</v>
      </c>
      <c r="T15" s="54">
        <v>4</v>
      </c>
      <c r="U15" s="54">
        <v>8</v>
      </c>
      <c r="V15" s="53"/>
      <c r="W15" s="98">
        <f t="shared" si="0"/>
        <v>65</v>
      </c>
      <c r="X15" s="248">
        <f t="shared" si="2"/>
        <v>65</v>
      </c>
    </row>
    <row r="16" spans="1:24" ht="15.75">
      <c r="A16" s="76">
        <f t="shared" si="1"/>
        <v>11</v>
      </c>
      <c r="B16" s="84" t="s">
        <v>235</v>
      </c>
      <c r="C16" s="17" t="s">
        <v>81</v>
      </c>
      <c r="D16" s="75">
        <v>0</v>
      </c>
      <c r="E16" s="75">
        <v>0</v>
      </c>
      <c r="F16" s="76">
        <v>0</v>
      </c>
      <c r="G16" s="76">
        <v>0</v>
      </c>
      <c r="H16" s="76">
        <v>0</v>
      </c>
      <c r="I16" s="101">
        <v>6</v>
      </c>
      <c r="J16" s="54">
        <v>0</v>
      </c>
      <c r="K16" s="54">
        <v>0</v>
      </c>
      <c r="L16" s="300"/>
      <c r="M16" s="300"/>
      <c r="N16" s="54">
        <v>11</v>
      </c>
      <c r="O16" s="54">
        <v>13</v>
      </c>
      <c r="P16" s="300"/>
      <c r="Q16" s="54"/>
      <c r="R16" s="54"/>
      <c r="S16" s="54"/>
      <c r="T16" s="54">
        <v>1</v>
      </c>
      <c r="U16" s="54">
        <v>6</v>
      </c>
      <c r="V16" s="53"/>
      <c r="W16" s="98">
        <f t="shared" si="0"/>
        <v>37</v>
      </c>
      <c r="X16" s="248">
        <f t="shared" si="2"/>
        <v>37</v>
      </c>
    </row>
    <row r="17" spans="1:24" ht="15.75">
      <c r="A17" s="76">
        <f t="shared" si="1"/>
        <v>12</v>
      </c>
      <c r="B17" s="72" t="s">
        <v>234</v>
      </c>
      <c r="C17" s="53" t="s">
        <v>83</v>
      </c>
      <c r="D17" s="13">
        <v>0</v>
      </c>
      <c r="E17" s="13">
        <v>0</v>
      </c>
      <c r="F17" s="57">
        <v>0</v>
      </c>
      <c r="G17" s="57">
        <v>0</v>
      </c>
      <c r="H17" s="57">
        <v>4</v>
      </c>
      <c r="I17" s="57">
        <v>8</v>
      </c>
      <c r="J17" s="54">
        <v>15</v>
      </c>
      <c r="K17" s="54">
        <v>3</v>
      </c>
      <c r="L17" s="300"/>
      <c r="M17" s="300"/>
      <c r="N17" s="300"/>
      <c r="O17" s="54"/>
      <c r="P17" s="54"/>
      <c r="Q17" s="54"/>
      <c r="R17" s="54"/>
      <c r="S17" s="54"/>
      <c r="T17" s="54"/>
      <c r="U17" s="54"/>
      <c r="V17" s="53"/>
      <c r="W17" s="98">
        <f t="shared" si="0"/>
        <v>30</v>
      </c>
      <c r="X17" s="248">
        <f t="shared" si="2"/>
        <v>30</v>
      </c>
    </row>
    <row r="18" spans="1:24" ht="15.75">
      <c r="A18" s="76">
        <f t="shared" si="1"/>
        <v>13</v>
      </c>
      <c r="B18" s="77" t="s">
        <v>87</v>
      </c>
      <c r="C18" s="16" t="s">
        <v>81</v>
      </c>
      <c r="D18" s="54">
        <v>13</v>
      </c>
      <c r="E18" s="54">
        <v>0</v>
      </c>
      <c r="F18" s="54">
        <v>1</v>
      </c>
      <c r="G18" s="54">
        <v>9</v>
      </c>
      <c r="H18" s="54">
        <v>0</v>
      </c>
      <c r="I18" s="54">
        <v>2</v>
      </c>
      <c r="J18" s="54">
        <v>0</v>
      </c>
      <c r="K18" s="54">
        <v>0</v>
      </c>
      <c r="L18" s="300"/>
      <c r="M18" s="300"/>
      <c r="N18" s="300"/>
      <c r="O18" s="54"/>
      <c r="P18" s="54"/>
      <c r="Q18" s="54"/>
      <c r="R18" s="54"/>
      <c r="S18" s="54"/>
      <c r="T18" s="54"/>
      <c r="U18" s="54"/>
      <c r="V18" s="54"/>
      <c r="W18" s="98">
        <f t="shared" si="0"/>
        <v>25</v>
      </c>
      <c r="X18" s="248">
        <f t="shared" si="2"/>
        <v>25</v>
      </c>
    </row>
    <row r="19" spans="1:24" ht="15.75">
      <c r="A19" s="76">
        <f t="shared" si="1"/>
        <v>14</v>
      </c>
      <c r="B19" s="81" t="s">
        <v>161</v>
      </c>
      <c r="C19" s="53" t="s">
        <v>82</v>
      </c>
      <c r="D19" s="53">
        <v>0</v>
      </c>
      <c r="E19" s="53">
        <v>0</v>
      </c>
      <c r="F19" s="54">
        <v>2</v>
      </c>
      <c r="G19" s="54">
        <v>7</v>
      </c>
      <c r="H19" s="54">
        <v>7</v>
      </c>
      <c r="I19" s="54">
        <v>0</v>
      </c>
      <c r="J19" s="54">
        <v>0</v>
      </c>
      <c r="K19" s="54">
        <v>0</v>
      </c>
      <c r="L19" s="300"/>
      <c r="M19" s="300"/>
      <c r="N19" s="300"/>
      <c r="O19" s="54"/>
      <c r="P19" s="54"/>
      <c r="Q19" s="54"/>
      <c r="R19" s="54"/>
      <c r="S19" s="54"/>
      <c r="T19" s="54"/>
      <c r="U19" s="54"/>
      <c r="V19" s="200">
        <v>5</v>
      </c>
      <c r="W19" s="98">
        <f t="shared" si="0"/>
        <v>21</v>
      </c>
      <c r="X19" s="248">
        <f t="shared" si="2"/>
        <v>21</v>
      </c>
    </row>
    <row r="20" spans="1:24" ht="15.75">
      <c r="A20" s="76">
        <f t="shared" si="1"/>
        <v>15</v>
      </c>
      <c r="B20" s="84" t="s">
        <v>233</v>
      </c>
      <c r="C20" s="53" t="s">
        <v>74</v>
      </c>
      <c r="D20" s="13">
        <v>0</v>
      </c>
      <c r="E20" s="13">
        <v>0</v>
      </c>
      <c r="F20" s="57">
        <v>0</v>
      </c>
      <c r="G20" s="57">
        <v>0</v>
      </c>
      <c r="H20" s="57">
        <v>6</v>
      </c>
      <c r="I20" s="57">
        <v>10</v>
      </c>
      <c r="J20" s="54">
        <v>0</v>
      </c>
      <c r="K20" s="54">
        <v>0</v>
      </c>
      <c r="L20" s="300"/>
      <c r="M20" s="300"/>
      <c r="N20" s="300"/>
      <c r="O20" s="54"/>
      <c r="P20" s="54">
        <v>2</v>
      </c>
      <c r="Q20" s="54"/>
      <c r="R20" s="54"/>
      <c r="S20" s="54"/>
      <c r="T20" s="54"/>
      <c r="U20" s="54"/>
      <c r="V20" s="53"/>
      <c r="W20" s="98">
        <f t="shared" si="0"/>
        <v>18</v>
      </c>
      <c r="X20" s="248">
        <f t="shared" si="2"/>
        <v>18</v>
      </c>
    </row>
    <row r="21" spans="1:24" ht="15.75">
      <c r="A21" s="76">
        <f t="shared" si="1"/>
        <v>16</v>
      </c>
      <c r="B21" s="236" t="s">
        <v>321</v>
      </c>
      <c r="C21" s="17" t="s">
        <v>81</v>
      </c>
      <c r="D21" s="39"/>
      <c r="E21" s="39"/>
      <c r="F21" s="39"/>
      <c r="G21" s="39"/>
      <c r="H21" s="39"/>
      <c r="I21" s="39"/>
      <c r="J21" s="39"/>
      <c r="K21" s="39"/>
      <c r="L21" s="309"/>
      <c r="M21" s="309"/>
      <c r="N21" s="309"/>
      <c r="O21" s="239">
        <v>6</v>
      </c>
      <c r="P21" s="239">
        <v>3</v>
      </c>
      <c r="Q21" s="239">
        <v>5</v>
      </c>
      <c r="R21" s="239">
        <v>3</v>
      </c>
      <c r="S21" s="239"/>
      <c r="T21" s="239"/>
      <c r="U21" s="239"/>
      <c r="V21" s="39"/>
      <c r="W21" s="98">
        <f t="shared" si="0"/>
        <v>17</v>
      </c>
      <c r="X21" s="248">
        <f t="shared" si="2"/>
        <v>17</v>
      </c>
    </row>
    <row r="22" spans="1:24" ht="15.75">
      <c r="A22" s="76">
        <f t="shared" si="1"/>
        <v>17</v>
      </c>
      <c r="B22" s="226" t="s">
        <v>311</v>
      </c>
      <c r="C22" s="53" t="s">
        <v>83</v>
      </c>
      <c r="D22" s="39"/>
      <c r="E22" s="39"/>
      <c r="F22" s="39"/>
      <c r="G22" s="309"/>
      <c r="H22" s="309"/>
      <c r="I22" s="309"/>
      <c r="J22" s="122"/>
      <c r="K22" s="122"/>
      <c r="L22" s="220">
        <v>3</v>
      </c>
      <c r="M22" s="220">
        <v>10</v>
      </c>
      <c r="N22" s="220"/>
      <c r="O22" s="220"/>
      <c r="P22" s="220"/>
      <c r="Q22" s="220"/>
      <c r="R22" s="220"/>
      <c r="S22" s="220"/>
      <c r="T22" s="220"/>
      <c r="U22" s="220"/>
      <c r="V22" s="122"/>
      <c r="W22" s="98">
        <f t="shared" si="0"/>
        <v>13</v>
      </c>
      <c r="X22" s="248">
        <f t="shared" si="2"/>
        <v>13</v>
      </c>
    </row>
    <row r="23" spans="1:24" ht="15.75">
      <c r="A23" s="76">
        <f t="shared" si="1"/>
        <v>18</v>
      </c>
      <c r="B23" s="236" t="s">
        <v>221</v>
      </c>
      <c r="C23" s="47" t="s">
        <v>82</v>
      </c>
      <c r="D23" s="15"/>
      <c r="E23" s="15"/>
      <c r="F23" s="64"/>
      <c r="G23" s="310"/>
      <c r="H23" s="310"/>
      <c r="I23" s="310"/>
      <c r="J23" s="64"/>
      <c r="K23" s="64"/>
      <c r="L23" s="64"/>
      <c r="M23" s="64"/>
      <c r="N23" s="64"/>
      <c r="O23" s="263">
        <v>4</v>
      </c>
      <c r="P23" s="263"/>
      <c r="Q23" s="263">
        <v>9</v>
      </c>
      <c r="R23" s="263"/>
      <c r="S23" s="263"/>
      <c r="T23" s="263"/>
      <c r="U23" s="263"/>
      <c r="V23" s="15"/>
      <c r="W23" s="98">
        <f t="shared" si="0"/>
        <v>13</v>
      </c>
      <c r="X23" s="248">
        <f t="shared" si="2"/>
        <v>13</v>
      </c>
    </row>
    <row r="24" spans="1:24" ht="15.75">
      <c r="A24" s="76">
        <f t="shared" si="1"/>
        <v>19</v>
      </c>
      <c r="B24" s="84" t="s">
        <v>335</v>
      </c>
      <c r="C24" s="17" t="s">
        <v>81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09"/>
      <c r="O24" s="309"/>
      <c r="P24" s="309"/>
      <c r="Q24" s="39"/>
      <c r="R24" s="221">
        <v>5</v>
      </c>
      <c r="S24" s="239">
        <v>7</v>
      </c>
      <c r="T24" s="39"/>
      <c r="U24" s="39"/>
      <c r="V24" s="39"/>
      <c r="W24" s="98">
        <f t="shared" si="0"/>
        <v>12</v>
      </c>
      <c r="X24" s="248">
        <f t="shared" si="2"/>
        <v>12</v>
      </c>
    </row>
    <row r="25" spans="1:24" ht="15.75">
      <c r="A25" s="76">
        <f t="shared" si="1"/>
        <v>20</v>
      </c>
      <c r="B25" s="81" t="s">
        <v>162</v>
      </c>
      <c r="C25" s="47" t="s">
        <v>82</v>
      </c>
      <c r="D25" s="53">
        <v>0</v>
      </c>
      <c r="E25" s="53">
        <v>0</v>
      </c>
      <c r="F25" s="54">
        <v>3</v>
      </c>
      <c r="G25" s="54">
        <v>6</v>
      </c>
      <c r="H25" s="300">
        <v>0</v>
      </c>
      <c r="I25" s="300">
        <v>0</v>
      </c>
      <c r="J25" s="54">
        <v>0</v>
      </c>
      <c r="K25" s="54">
        <v>0</v>
      </c>
      <c r="L25" s="300"/>
      <c r="M25" s="54"/>
      <c r="N25" s="54"/>
      <c r="O25" s="54"/>
      <c r="P25" s="54"/>
      <c r="Q25" s="54"/>
      <c r="R25" s="54"/>
      <c r="S25" s="54"/>
      <c r="T25" s="54"/>
      <c r="U25" s="54"/>
      <c r="V25" s="53"/>
      <c r="W25" s="98">
        <f t="shared" si="0"/>
        <v>9</v>
      </c>
      <c r="X25" s="248">
        <f t="shared" si="2"/>
        <v>9</v>
      </c>
    </row>
    <row r="26" spans="1:24" ht="15.75">
      <c r="A26" s="76">
        <f t="shared" si="1"/>
        <v>21</v>
      </c>
      <c r="B26" s="82" t="s">
        <v>159</v>
      </c>
      <c r="C26" s="53" t="s">
        <v>83</v>
      </c>
      <c r="D26" s="53">
        <v>2</v>
      </c>
      <c r="E26" s="53">
        <v>5</v>
      </c>
      <c r="F26" s="54">
        <v>0</v>
      </c>
      <c r="G26" s="54">
        <v>0</v>
      </c>
      <c r="H26" s="300">
        <v>0</v>
      </c>
      <c r="I26" s="300">
        <v>0</v>
      </c>
      <c r="J26" s="54">
        <v>0</v>
      </c>
      <c r="K26" s="54">
        <v>0</v>
      </c>
      <c r="L26" s="300"/>
      <c r="M26" s="54"/>
      <c r="N26" s="54"/>
      <c r="O26" s="54"/>
      <c r="P26" s="54"/>
      <c r="Q26" s="54"/>
      <c r="R26" s="54"/>
      <c r="S26" s="54"/>
      <c r="T26" s="54"/>
      <c r="U26" s="54"/>
      <c r="V26" s="53"/>
      <c r="W26" s="98">
        <f t="shared" si="0"/>
        <v>7</v>
      </c>
      <c r="X26" s="248">
        <f t="shared" si="2"/>
        <v>7</v>
      </c>
    </row>
    <row r="27" spans="1:24" ht="15.75">
      <c r="A27" s="76">
        <f t="shared" si="1"/>
        <v>22</v>
      </c>
      <c r="B27" s="226" t="s">
        <v>310</v>
      </c>
      <c r="C27" s="53" t="s">
        <v>83</v>
      </c>
      <c r="D27" s="39"/>
      <c r="E27" s="39"/>
      <c r="F27" s="39"/>
      <c r="G27" s="39"/>
      <c r="H27" s="39"/>
      <c r="I27" s="39"/>
      <c r="J27" s="39"/>
      <c r="K27" s="39"/>
      <c r="L27" s="221">
        <v>6</v>
      </c>
      <c r="M27" s="309"/>
      <c r="N27" s="309"/>
      <c r="O27" s="309"/>
      <c r="P27" s="39"/>
      <c r="Q27" s="39"/>
      <c r="R27" s="39"/>
      <c r="S27" s="39"/>
      <c r="T27" s="39"/>
      <c r="U27" s="39"/>
      <c r="V27" s="39"/>
      <c r="W27" s="98">
        <f t="shared" si="0"/>
        <v>6</v>
      </c>
      <c r="X27" s="248">
        <f t="shared" si="2"/>
        <v>6</v>
      </c>
    </row>
    <row r="28" spans="1:24" ht="15.75">
      <c r="A28" s="76">
        <f t="shared" si="1"/>
        <v>23</v>
      </c>
      <c r="B28" s="226" t="s">
        <v>269</v>
      </c>
      <c r="C28" s="232" t="s">
        <v>14</v>
      </c>
      <c r="D28" s="15"/>
      <c r="E28" s="15"/>
      <c r="F28" s="64"/>
      <c r="G28" s="64"/>
      <c r="H28" s="64"/>
      <c r="I28" s="64"/>
      <c r="J28" s="64"/>
      <c r="K28" s="64"/>
      <c r="L28" s="263">
        <v>2</v>
      </c>
      <c r="M28" s="310"/>
      <c r="N28" s="310"/>
      <c r="O28" s="310"/>
      <c r="P28" s="64"/>
      <c r="Q28" s="64"/>
      <c r="R28" s="64"/>
      <c r="S28" s="64"/>
      <c r="T28" s="64"/>
      <c r="U28" s="64"/>
      <c r="V28" s="15"/>
      <c r="W28" s="98">
        <f t="shared" si="0"/>
        <v>2</v>
      </c>
      <c r="X28" s="248">
        <f t="shared" si="2"/>
        <v>2</v>
      </c>
    </row>
    <row r="29" spans="1:24" ht="15.75">
      <c r="A29" s="76">
        <f t="shared" si="1"/>
        <v>24</v>
      </c>
      <c r="B29" s="226" t="s">
        <v>312</v>
      </c>
      <c r="C29" s="230" t="s">
        <v>90</v>
      </c>
      <c r="D29" s="15"/>
      <c r="E29" s="15"/>
      <c r="F29" s="64"/>
      <c r="G29" s="64"/>
      <c r="H29" s="64"/>
      <c r="I29" s="64"/>
      <c r="J29" s="64"/>
      <c r="K29" s="64"/>
      <c r="L29" s="64"/>
      <c r="M29" s="263">
        <v>2</v>
      </c>
      <c r="N29" s="324"/>
      <c r="O29" s="324"/>
      <c r="P29" s="324"/>
      <c r="Q29" s="263"/>
      <c r="R29" s="263"/>
      <c r="S29" s="263"/>
      <c r="T29" s="263"/>
      <c r="U29" s="263"/>
      <c r="V29" s="15"/>
      <c r="W29" s="98">
        <f t="shared" si="0"/>
        <v>2</v>
      </c>
      <c r="X29" s="248">
        <f t="shared" si="2"/>
        <v>2</v>
      </c>
    </row>
    <row r="30" spans="2:3" ht="15">
      <c r="B30" s="242"/>
      <c r="C30" s="214"/>
    </row>
    <row r="31" spans="1:22" s="249" customFormat="1" ht="15.75">
      <c r="A31" s="298"/>
      <c r="B31" s="241" t="s">
        <v>319</v>
      </c>
      <c r="J31" s="157"/>
      <c r="K31" s="157"/>
      <c r="L31" s="157"/>
      <c r="M31" s="92"/>
      <c r="N31" s="278"/>
      <c r="O31" s="92"/>
      <c r="P31" s="268"/>
      <c r="Q31" s="92"/>
      <c r="R31" s="92"/>
      <c r="S31" s="92"/>
      <c r="T31" s="92"/>
      <c r="U31" s="92"/>
      <c r="V31" s="92"/>
    </row>
    <row r="32" spans="2:22" s="249" customFormat="1" ht="15.75">
      <c r="B32" s="241" t="s">
        <v>320</v>
      </c>
      <c r="C32" s="171"/>
      <c r="J32" s="157"/>
      <c r="K32" s="157"/>
      <c r="L32" s="157"/>
      <c r="M32" s="92"/>
      <c r="N32" s="277"/>
      <c r="O32" s="92"/>
      <c r="P32" s="268"/>
      <c r="Q32" s="92"/>
      <c r="R32" s="92"/>
      <c r="S32" s="92"/>
      <c r="T32" s="92"/>
      <c r="U32" s="92"/>
      <c r="V32" s="92"/>
    </row>
    <row r="33" spans="2:16" ht="15">
      <c r="B33" s="242"/>
      <c r="C33" s="214"/>
      <c r="N33" s="278"/>
      <c r="O33" s="92"/>
      <c r="P33" s="268"/>
    </row>
    <row r="34" spans="2:16" ht="15">
      <c r="B34" s="242"/>
      <c r="C34" s="214"/>
      <c r="N34" s="278"/>
      <c r="O34" s="92"/>
      <c r="P34" s="268"/>
    </row>
    <row r="35" spans="2:16" ht="15">
      <c r="B35" s="242"/>
      <c r="C35" s="214"/>
      <c r="N35" s="277"/>
      <c r="O35" s="92"/>
      <c r="P35" s="268"/>
    </row>
    <row r="36" spans="2:16" ht="15">
      <c r="B36" s="242"/>
      <c r="C36" s="214"/>
      <c r="N36" s="278"/>
      <c r="O36" s="92"/>
      <c r="P36" s="268"/>
    </row>
    <row r="37" spans="2:16" ht="15">
      <c r="B37" s="242"/>
      <c r="C37" s="214"/>
      <c r="N37" s="278"/>
      <c r="O37" s="92"/>
      <c r="P37" s="268"/>
    </row>
    <row r="38" spans="2:16" ht="15">
      <c r="B38" s="242"/>
      <c r="C38" s="214"/>
      <c r="N38" s="277"/>
      <c r="O38" s="92"/>
      <c r="P38" s="268"/>
    </row>
    <row r="39" spans="14:16" ht="15">
      <c r="N39" s="278"/>
      <c r="O39" s="92"/>
      <c r="P39" s="268"/>
    </row>
    <row r="40" spans="14:16" ht="15">
      <c r="N40" s="278"/>
      <c r="O40" s="92"/>
      <c r="P40" s="268"/>
    </row>
    <row r="41" spans="14:16" ht="15">
      <c r="N41" s="277"/>
      <c r="O41" s="92"/>
      <c r="P41" s="268"/>
    </row>
    <row r="42" spans="14:16" ht="15">
      <c r="N42" s="278"/>
      <c r="O42" s="92"/>
      <c r="P42" s="268"/>
    </row>
    <row r="43" spans="14:16" ht="15">
      <c r="N43" s="278"/>
      <c r="O43" s="92"/>
      <c r="P43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5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7.00390625" style="284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323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64" t="s">
        <v>244</v>
      </c>
      <c r="K4" s="164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.75">
      <c r="A5" s="7" t="s">
        <v>2</v>
      </c>
      <c r="B5" s="90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/>
      <c r="I5" s="10"/>
      <c r="J5" s="10">
        <v>41083</v>
      </c>
      <c r="K5" s="10">
        <v>41084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248" t="s">
        <v>8</v>
      </c>
    </row>
    <row r="6" spans="1:24" ht="15.75">
      <c r="A6" s="194">
        <v>1</v>
      </c>
      <c r="B6" s="77" t="s">
        <v>164</v>
      </c>
      <c r="C6" s="59" t="s">
        <v>82</v>
      </c>
      <c r="D6" s="54">
        <v>6</v>
      </c>
      <c r="E6" s="111">
        <v>10</v>
      </c>
      <c r="F6" s="54">
        <v>9</v>
      </c>
      <c r="G6" s="54">
        <v>7</v>
      </c>
      <c r="H6" s="161">
        <v>13</v>
      </c>
      <c r="I6" s="161">
        <v>13</v>
      </c>
      <c r="J6" s="169">
        <v>21</v>
      </c>
      <c r="K6" s="169">
        <v>14.8</v>
      </c>
      <c r="L6" s="169"/>
      <c r="M6" s="313"/>
      <c r="N6" s="313"/>
      <c r="O6" s="313"/>
      <c r="P6" s="169"/>
      <c r="Q6" s="169"/>
      <c r="R6" s="169"/>
      <c r="S6" s="169"/>
      <c r="T6" s="169">
        <v>5</v>
      </c>
      <c r="U6" s="169">
        <v>5</v>
      </c>
      <c r="V6" s="169"/>
      <c r="W6" s="107">
        <f>SUM(D6:V6)</f>
        <v>103.8</v>
      </c>
      <c r="X6" s="248">
        <f>SUM(D6:V6)</f>
        <v>103.8</v>
      </c>
    </row>
    <row r="7" spans="1:24" s="41" customFormat="1" ht="15.75">
      <c r="A7" s="51">
        <f>(A6+1)</f>
        <v>2</v>
      </c>
      <c r="B7" s="72" t="s">
        <v>166</v>
      </c>
      <c r="C7" s="88" t="s">
        <v>90</v>
      </c>
      <c r="D7" s="53">
        <v>2</v>
      </c>
      <c r="E7" s="103">
        <v>7</v>
      </c>
      <c r="F7" s="54">
        <v>4</v>
      </c>
      <c r="G7" s="54">
        <v>4</v>
      </c>
      <c r="H7" s="162">
        <v>6</v>
      </c>
      <c r="I7" s="162">
        <v>10</v>
      </c>
      <c r="J7" s="175">
        <v>10.66</v>
      </c>
      <c r="K7" s="169">
        <v>14.8</v>
      </c>
      <c r="L7" s="169"/>
      <c r="M7" s="313"/>
      <c r="N7" s="313"/>
      <c r="O7" s="313"/>
      <c r="P7" s="169"/>
      <c r="Q7" s="169"/>
      <c r="R7" s="169"/>
      <c r="S7" s="169"/>
      <c r="T7" s="169"/>
      <c r="U7" s="169"/>
      <c r="V7" s="169"/>
      <c r="W7" s="107">
        <f aca="true" t="shared" si="0" ref="W7:W18">SUM(D7:V7)</f>
        <v>58.459999999999994</v>
      </c>
      <c r="X7" s="248">
        <f aca="true" t="shared" si="1" ref="X7:X18">SUM(D7:V7)</f>
        <v>58.459999999999994</v>
      </c>
    </row>
    <row r="8" spans="1:24" ht="15.75">
      <c r="A8" s="51">
        <f aca="true" t="shared" si="2" ref="A8:A18">(A7+1)</f>
        <v>3</v>
      </c>
      <c r="B8" s="89" t="s">
        <v>170</v>
      </c>
      <c r="C8" s="44" t="s">
        <v>99</v>
      </c>
      <c r="D8" s="53">
        <v>0</v>
      </c>
      <c r="E8" s="53">
        <v>0</v>
      </c>
      <c r="F8" s="54">
        <v>12</v>
      </c>
      <c r="G8" s="54">
        <v>1</v>
      </c>
      <c r="H8" s="162">
        <v>5</v>
      </c>
      <c r="I8" s="162">
        <v>8</v>
      </c>
      <c r="J8" s="175">
        <v>10.66</v>
      </c>
      <c r="K8" s="169">
        <v>14.8</v>
      </c>
      <c r="L8" s="169"/>
      <c r="M8" s="313"/>
      <c r="N8" s="313"/>
      <c r="O8" s="313"/>
      <c r="P8" s="169"/>
      <c r="Q8" s="169"/>
      <c r="R8" s="169"/>
      <c r="S8" s="169"/>
      <c r="T8" s="169"/>
      <c r="U8" s="169"/>
      <c r="V8" s="169"/>
      <c r="W8" s="107">
        <f t="shared" si="0"/>
        <v>51.459999999999994</v>
      </c>
      <c r="X8" s="248">
        <f t="shared" si="1"/>
        <v>51.459999999999994</v>
      </c>
    </row>
    <row r="9" spans="1:24" ht="15">
      <c r="A9" s="51">
        <f t="shared" si="2"/>
        <v>4</v>
      </c>
      <c r="B9" s="160" t="s">
        <v>276</v>
      </c>
      <c r="C9" s="158" t="s">
        <v>175</v>
      </c>
      <c r="D9" s="12"/>
      <c r="E9" s="12"/>
      <c r="F9" s="12"/>
      <c r="G9" s="12"/>
      <c r="H9" s="163">
        <v>3</v>
      </c>
      <c r="I9" s="163">
        <v>6</v>
      </c>
      <c r="J9" s="175">
        <v>10.66</v>
      </c>
      <c r="K9" s="169">
        <v>14.8</v>
      </c>
      <c r="L9" s="169"/>
      <c r="M9" s="313"/>
      <c r="N9" s="313"/>
      <c r="O9" s="313"/>
      <c r="P9" s="169">
        <v>5</v>
      </c>
      <c r="Q9" s="169">
        <v>5</v>
      </c>
      <c r="R9" s="169"/>
      <c r="S9" s="169"/>
      <c r="T9" s="169"/>
      <c r="U9" s="169"/>
      <c r="V9" s="169">
        <v>5</v>
      </c>
      <c r="W9" s="107">
        <f t="shared" si="0"/>
        <v>49.46</v>
      </c>
      <c r="X9" s="248">
        <f t="shared" si="1"/>
        <v>49.46</v>
      </c>
    </row>
    <row r="10" spans="1:24" ht="15.75">
      <c r="A10" s="51">
        <f t="shared" si="2"/>
        <v>5</v>
      </c>
      <c r="B10" s="195" t="s">
        <v>294</v>
      </c>
      <c r="C10" s="166" t="s">
        <v>175</v>
      </c>
      <c r="D10" s="39"/>
      <c r="E10" s="39"/>
      <c r="F10" s="39"/>
      <c r="G10" s="39"/>
      <c r="H10" s="39"/>
      <c r="I10" s="39"/>
      <c r="J10" s="181">
        <v>21</v>
      </c>
      <c r="K10" s="181">
        <v>6</v>
      </c>
      <c r="L10" s="260"/>
      <c r="M10" s="314"/>
      <c r="N10" s="314"/>
      <c r="O10" s="314"/>
      <c r="P10" s="181"/>
      <c r="Q10" s="181"/>
      <c r="R10" s="181"/>
      <c r="S10" s="181"/>
      <c r="T10" s="181"/>
      <c r="U10" s="181"/>
      <c r="V10" s="181"/>
      <c r="W10" s="107">
        <f t="shared" si="0"/>
        <v>27</v>
      </c>
      <c r="X10" s="248">
        <f t="shared" si="1"/>
        <v>27</v>
      </c>
    </row>
    <row r="11" spans="1:24" ht="15.75">
      <c r="A11" s="51">
        <f t="shared" si="2"/>
        <v>6</v>
      </c>
      <c r="B11" s="81" t="s">
        <v>174</v>
      </c>
      <c r="C11" s="44" t="s">
        <v>175</v>
      </c>
      <c r="D11" s="53">
        <v>0</v>
      </c>
      <c r="E11" s="53">
        <v>0</v>
      </c>
      <c r="F11" s="54">
        <v>1</v>
      </c>
      <c r="G11" s="54">
        <v>0</v>
      </c>
      <c r="H11" s="162">
        <v>10</v>
      </c>
      <c r="I11" s="162">
        <v>4</v>
      </c>
      <c r="J11" s="189">
        <v>4</v>
      </c>
      <c r="K11" s="189">
        <v>4</v>
      </c>
      <c r="L11" s="189"/>
      <c r="M11" s="315"/>
      <c r="N11" s="315"/>
      <c r="O11" s="315"/>
      <c r="P11" s="189"/>
      <c r="Q11" s="189"/>
      <c r="R11" s="189"/>
      <c r="S11" s="189"/>
      <c r="T11" s="189"/>
      <c r="U11" s="189"/>
      <c r="V11" s="189">
        <v>5</v>
      </c>
      <c r="W11" s="107">
        <f t="shared" si="0"/>
        <v>28</v>
      </c>
      <c r="X11" s="248">
        <f t="shared" si="1"/>
        <v>28</v>
      </c>
    </row>
    <row r="12" spans="1:24" ht="15">
      <c r="A12" s="51">
        <f t="shared" si="2"/>
        <v>7</v>
      </c>
      <c r="B12" s="159" t="s">
        <v>277</v>
      </c>
      <c r="C12" s="44" t="s">
        <v>175</v>
      </c>
      <c r="D12" s="12"/>
      <c r="E12" s="12"/>
      <c r="F12" s="18"/>
      <c r="G12" s="18"/>
      <c r="H12" s="163">
        <v>4</v>
      </c>
      <c r="I12" s="163">
        <v>1</v>
      </c>
      <c r="J12" s="175">
        <v>2</v>
      </c>
      <c r="K12" s="169">
        <v>14.8</v>
      </c>
      <c r="L12" s="169"/>
      <c r="M12" s="313"/>
      <c r="N12" s="313"/>
      <c r="O12" s="313"/>
      <c r="P12" s="169"/>
      <c r="Q12" s="169"/>
      <c r="R12" s="169"/>
      <c r="S12" s="169"/>
      <c r="T12" s="169"/>
      <c r="U12" s="169"/>
      <c r="V12" s="169"/>
      <c r="W12" s="107">
        <f t="shared" si="0"/>
        <v>21.8</v>
      </c>
      <c r="X12" s="248">
        <f t="shared" si="1"/>
        <v>21.8</v>
      </c>
    </row>
    <row r="13" spans="1:24" ht="15.75">
      <c r="A13" s="51">
        <f t="shared" si="2"/>
        <v>8</v>
      </c>
      <c r="B13" s="77" t="s">
        <v>163</v>
      </c>
      <c r="C13" s="59" t="s">
        <v>47</v>
      </c>
      <c r="D13" s="53">
        <v>9</v>
      </c>
      <c r="E13" s="53">
        <v>0</v>
      </c>
      <c r="F13" s="54">
        <v>0</v>
      </c>
      <c r="G13" s="54">
        <v>0</v>
      </c>
      <c r="H13" s="162">
        <v>8</v>
      </c>
      <c r="I13" s="162">
        <v>3</v>
      </c>
      <c r="J13" s="174"/>
      <c r="K13" s="174"/>
      <c r="L13" s="176"/>
      <c r="M13" s="316"/>
      <c r="N13" s="316"/>
      <c r="O13" s="316"/>
      <c r="P13" s="174"/>
      <c r="Q13" s="174"/>
      <c r="R13" s="174"/>
      <c r="S13" s="174"/>
      <c r="T13" s="174"/>
      <c r="U13" s="174"/>
      <c r="V13" s="174"/>
      <c r="W13" s="107">
        <f t="shared" si="0"/>
        <v>20</v>
      </c>
      <c r="X13" s="248">
        <f t="shared" si="1"/>
        <v>20</v>
      </c>
    </row>
    <row r="14" spans="1:24" ht="15.75">
      <c r="A14" s="51">
        <f t="shared" si="2"/>
        <v>9</v>
      </c>
      <c r="B14" s="77" t="s">
        <v>167</v>
      </c>
      <c r="C14" s="59" t="s">
        <v>90</v>
      </c>
      <c r="D14" s="53">
        <v>1</v>
      </c>
      <c r="E14" s="53">
        <v>5</v>
      </c>
      <c r="F14" s="54">
        <v>2</v>
      </c>
      <c r="G14" s="54">
        <v>0</v>
      </c>
      <c r="H14" s="162"/>
      <c r="I14" s="162"/>
      <c r="J14" s="175">
        <v>6</v>
      </c>
      <c r="K14" s="175">
        <v>2</v>
      </c>
      <c r="L14" s="189"/>
      <c r="M14" s="315"/>
      <c r="N14" s="315"/>
      <c r="O14" s="315"/>
      <c r="P14" s="175"/>
      <c r="Q14" s="175"/>
      <c r="R14" s="175"/>
      <c r="S14" s="175"/>
      <c r="T14" s="175"/>
      <c r="U14" s="175"/>
      <c r="V14" s="175">
        <v>5</v>
      </c>
      <c r="W14" s="107">
        <f t="shared" si="0"/>
        <v>21</v>
      </c>
      <c r="X14" s="248">
        <f t="shared" si="1"/>
        <v>21</v>
      </c>
    </row>
    <row r="15" spans="1:24" ht="15.75">
      <c r="A15" s="51">
        <f t="shared" si="2"/>
        <v>10</v>
      </c>
      <c r="B15" s="77" t="s">
        <v>168</v>
      </c>
      <c r="C15" s="59" t="s">
        <v>169</v>
      </c>
      <c r="D15" s="53">
        <v>0</v>
      </c>
      <c r="E15" s="53">
        <v>2</v>
      </c>
      <c r="F15" s="54">
        <v>5</v>
      </c>
      <c r="G15" s="54">
        <v>0</v>
      </c>
      <c r="H15" s="162">
        <v>3</v>
      </c>
      <c r="I15" s="162">
        <v>2</v>
      </c>
      <c r="J15" s="175"/>
      <c r="K15" s="175"/>
      <c r="L15" s="189"/>
      <c r="M15" s="315"/>
      <c r="N15" s="315"/>
      <c r="O15" s="315"/>
      <c r="P15" s="175"/>
      <c r="Q15" s="175"/>
      <c r="R15" s="175"/>
      <c r="S15" s="175"/>
      <c r="T15" s="175"/>
      <c r="U15" s="175"/>
      <c r="V15" s="175"/>
      <c r="W15" s="107">
        <f t="shared" si="0"/>
        <v>12</v>
      </c>
      <c r="X15" s="248">
        <f t="shared" si="1"/>
        <v>12</v>
      </c>
    </row>
    <row r="16" spans="1:24" ht="15.75">
      <c r="A16" s="51">
        <f t="shared" si="2"/>
        <v>11</v>
      </c>
      <c r="B16" s="72" t="s">
        <v>165</v>
      </c>
      <c r="C16" s="88" t="s">
        <v>81</v>
      </c>
      <c r="D16" s="53">
        <v>4</v>
      </c>
      <c r="E16" s="53">
        <v>3</v>
      </c>
      <c r="F16" s="54">
        <v>0</v>
      </c>
      <c r="G16" s="54">
        <v>0</v>
      </c>
      <c r="H16" s="162"/>
      <c r="I16" s="162"/>
      <c r="J16" s="175"/>
      <c r="K16" s="175"/>
      <c r="L16" s="189"/>
      <c r="M16" s="315"/>
      <c r="N16" s="315"/>
      <c r="O16" s="315"/>
      <c r="P16" s="175"/>
      <c r="Q16" s="175"/>
      <c r="R16" s="175"/>
      <c r="S16" s="175"/>
      <c r="T16" s="175"/>
      <c r="U16" s="175"/>
      <c r="V16" s="175"/>
      <c r="W16" s="107">
        <f t="shared" si="0"/>
        <v>7</v>
      </c>
      <c r="X16" s="248">
        <f t="shared" si="1"/>
        <v>7</v>
      </c>
    </row>
    <row r="17" spans="1:24" ht="15.75">
      <c r="A17" s="51">
        <f t="shared" si="2"/>
        <v>12</v>
      </c>
      <c r="B17" s="81" t="s">
        <v>171</v>
      </c>
      <c r="C17" s="44" t="s">
        <v>118</v>
      </c>
      <c r="D17" s="53">
        <v>0</v>
      </c>
      <c r="E17" s="53">
        <v>0</v>
      </c>
      <c r="F17" s="54">
        <v>7</v>
      </c>
      <c r="G17" s="54">
        <v>0</v>
      </c>
      <c r="H17" s="162"/>
      <c r="I17" s="162"/>
      <c r="J17" s="175"/>
      <c r="K17" s="175"/>
      <c r="L17" s="189"/>
      <c r="M17" s="315"/>
      <c r="N17" s="315"/>
      <c r="O17" s="315"/>
      <c r="P17" s="175"/>
      <c r="Q17" s="175"/>
      <c r="R17" s="175"/>
      <c r="S17" s="175"/>
      <c r="T17" s="175"/>
      <c r="U17" s="175"/>
      <c r="V17" s="175"/>
      <c r="W17" s="107">
        <f t="shared" si="0"/>
        <v>7</v>
      </c>
      <c r="X17" s="248">
        <f t="shared" si="1"/>
        <v>7</v>
      </c>
    </row>
    <row r="18" spans="1:24" ht="15.75">
      <c r="A18" s="51">
        <f t="shared" si="2"/>
        <v>13</v>
      </c>
      <c r="B18" s="81" t="s">
        <v>172</v>
      </c>
      <c r="C18" s="44" t="s">
        <v>173</v>
      </c>
      <c r="D18" s="53">
        <v>0</v>
      </c>
      <c r="E18" s="53">
        <v>0</v>
      </c>
      <c r="F18" s="54">
        <v>3</v>
      </c>
      <c r="G18" s="54">
        <v>0</v>
      </c>
      <c r="H18" s="162"/>
      <c r="I18" s="162"/>
      <c r="J18" s="167"/>
      <c r="K18" s="169"/>
      <c r="L18" s="169"/>
      <c r="M18" s="313"/>
      <c r="N18" s="313"/>
      <c r="O18" s="313"/>
      <c r="P18" s="169"/>
      <c r="Q18" s="169"/>
      <c r="R18" s="169"/>
      <c r="S18" s="169"/>
      <c r="T18" s="169"/>
      <c r="U18" s="169"/>
      <c r="V18" s="169"/>
      <c r="W18" s="107">
        <f t="shared" si="0"/>
        <v>3</v>
      </c>
      <c r="X18" s="248">
        <f t="shared" si="1"/>
        <v>3</v>
      </c>
    </row>
    <row r="19" spans="1:24" s="41" customFormat="1" ht="15.75">
      <c r="A19" s="37"/>
      <c r="B19" s="76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7"/>
      <c r="X19" s="37"/>
    </row>
    <row r="20" spans="10:22" ht="15">
      <c r="J20" s="138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2" spans="1:23" s="249" customFormat="1" ht="15.75">
      <c r="A22" s="298"/>
      <c r="B22" s="241" t="s">
        <v>319</v>
      </c>
      <c r="J22" s="157"/>
      <c r="K22" s="157"/>
      <c r="L22" s="157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2:23" s="249" customFormat="1" ht="15.75">
      <c r="B23" s="241" t="s">
        <v>320</v>
      </c>
      <c r="C23" s="171"/>
      <c r="J23" s="157"/>
      <c r="K23" s="157"/>
      <c r="L23" s="157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</row>
    <row r="25" ht="15">
      <c r="B25" s="196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51.281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3" width="8.710937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32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244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5" t="s">
        <v>29</v>
      </c>
      <c r="W4" s="386"/>
    </row>
    <row r="5" spans="1:23" ht="15">
      <c r="A5" s="7" t="s">
        <v>2</v>
      </c>
      <c r="B5" s="65" t="s">
        <v>1</v>
      </c>
      <c r="C5" s="20" t="s">
        <v>3</v>
      </c>
      <c r="D5" s="10">
        <v>40977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96" t="s">
        <v>7</v>
      </c>
      <c r="W5" s="244" t="s">
        <v>8</v>
      </c>
    </row>
    <row r="6" spans="1:23" s="41" customFormat="1" ht="15">
      <c r="A6" s="37"/>
      <c r="B6" s="51"/>
      <c r="C6" s="38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7"/>
      <c r="W6" s="37"/>
    </row>
    <row r="7" spans="1:23" s="41" customFormat="1" ht="15.75">
      <c r="A7" s="136">
        <v>1</v>
      </c>
      <c r="B7" s="69" t="s">
        <v>268</v>
      </c>
      <c r="C7" s="17" t="s">
        <v>90</v>
      </c>
      <c r="D7" s="13">
        <v>0</v>
      </c>
      <c r="E7" s="113">
        <v>0</v>
      </c>
      <c r="F7" s="13">
        <v>0</v>
      </c>
      <c r="G7" s="13">
        <v>0</v>
      </c>
      <c r="H7" s="13">
        <v>0</v>
      </c>
      <c r="I7" s="57">
        <v>0</v>
      </c>
      <c r="J7" s="54">
        <v>20</v>
      </c>
      <c r="K7" s="54">
        <v>16</v>
      </c>
      <c r="L7" s="54">
        <v>6</v>
      </c>
      <c r="M7" s="54">
        <v>6</v>
      </c>
      <c r="N7" s="54"/>
      <c r="O7" s="54"/>
      <c r="P7" s="54"/>
      <c r="Q7" s="300"/>
      <c r="R7" s="300"/>
      <c r="S7" s="300"/>
      <c r="T7" s="361"/>
      <c r="U7" s="361"/>
      <c r="V7" s="98">
        <f>SUM(D7:U7)</f>
        <v>48</v>
      </c>
      <c r="W7" s="248">
        <f>SUM(D7:U7)</f>
        <v>48</v>
      </c>
    </row>
    <row r="8" spans="1:23" s="41" customFormat="1" ht="15.75">
      <c r="A8" s="136">
        <v>2</v>
      </c>
      <c r="B8" s="84" t="s">
        <v>237</v>
      </c>
      <c r="C8" s="53" t="s">
        <v>82</v>
      </c>
      <c r="D8" s="13">
        <v>0</v>
      </c>
      <c r="E8" s="113">
        <v>0</v>
      </c>
      <c r="F8" s="13">
        <v>0</v>
      </c>
      <c r="G8" s="13">
        <v>0</v>
      </c>
      <c r="H8" s="13">
        <v>6</v>
      </c>
      <c r="I8" s="57">
        <v>6</v>
      </c>
      <c r="J8" s="54">
        <v>10</v>
      </c>
      <c r="K8" s="54">
        <v>10</v>
      </c>
      <c r="L8" s="54"/>
      <c r="M8" s="54"/>
      <c r="N8" s="54"/>
      <c r="O8" s="54"/>
      <c r="P8" s="54"/>
      <c r="Q8" s="300"/>
      <c r="R8" s="300"/>
      <c r="S8" s="300"/>
      <c r="T8" s="361"/>
      <c r="U8" s="361"/>
      <c r="V8" s="98">
        <f aca="true" t="shared" si="0" ref="V8:V14">SUM(D8:U8)</f>
        <v>32</v>
      </c>
      <c r="W8" s="248">
        <f aca="true" t="shared" si="1" ref="W8:W14">SUM(D8:U8)</f>
        <v>32</v>
      </c>
    </row>
    <row r="9" spans="1:23" ht="15.75">
      <c r="A9" s="136">
        <v>3</v>
      </c>
      <c r="B9" s="69" t="s">
        <v>269</v>
      </c>
      <c r="C9" s="17" t="s">
        <v>14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57">
        <v>0</v>
      </c>
      <c r="J9" s="54">
        <v>14</v>
      </c>
      <c r="K9" s="54">
        <v>6</v>
      </c>
      <c r="L9" s="54"/>
      <c r="M9" s="54">
        <v>1</v>
      </c>
      <c r="N9" s="54"/>
      <c r="O9" s="54"/>
      <c r="P9" s="54">
        <v>5</v>
      </c>
      <c r="Q9" s="300"/>
      <c r="R9" s="300"/>
      <c r="S9" s="300"/>
      <c r="T9" s="361"/>
      <c r="U9" s="361"/>
      <c r="V9" s="98">
        <f t="shared" si="0"/>
        <v>26</v>
      </c>
      <c r="W9" s="248">
        <f t="shared" si="1"/>
        <v>26</v>
      </c>
    </row>
    <row r="10" spans="1:23" ht="15.75">
      <c r="A10" s="136">
        <v>4</v>
      </c>
      <c r="B10" s="69" t="s">
        <v>178</v>
      </c>
      <c r="C10" s="17" t="s">
        <v>81</v>
      </c>
      <c r="D10" s="13">
        <v>1</v>
      </c>
      <c r="E10" s="13">
        <v>7</v>
      </c>
      <c r="F10" s="13">
        <v>0</v>
      </c>
      <c r="G10" s="13">
        <v>0</v>
      </c>
      <c r="H10" s="13">
        <v>0</v>
      </c>
      <c r="I10" s="57">
        <v>0</v>
      </c>
      <c r="J10" s="54">
        <v>4</v>
      </c>
      <c r="K10" s="54">
        <v>0</v>
      </c>
      <c r="L10" s="54"/>
      <c r="M10" s="54"/>
      <c r="N10" s="54"/>
      <c r="O10" s="54"/>
      <c r="P10" s="54"/>
      <c r="Q10" s="300"/>
      <c r="R10" s="300"/>
      <c r="S10" s="300"/>
      <c r="T10" s="361"/>
      <c r="U10" s="361"/>
      <c r="V10" s="98">
        <f t="shared" si="0"/>
        <v>12</v>
      </c>
      <c r="W10" s="248">
        <f t="shared" si="1"/>
        <v>12</v>
      </c>
    </row>
    <row r="11" spans="1:23" ht="15.75">
      <c r="A11" s="136">
        <v>5</v>
      </c>
      <c r="B11" s="81" t="s">
        <v>179</v>
      </c>
      <c r="C11" s="17" t="s">
        <v>81</v>
      </c>
      <c r="D11" s="13">
        <v>0</v>
      </c>
      <c r="E11" s="13">
        <v>0</v>
      </c>
      <c r="F11" s="13">
        <v>6</v>
      </c>
      <c r="G11" s="13">
        <v>5</v>
      </c>
      <c r="H11" s="13">
        <v>0</v>
      </c>
      <c r="I11" s="57">
        <v>0</v>
      </c>
      <c r="J11" s="54">
        <v>0</v>
      </c>
      <c r="K11" s="54">
        <v>0</v>
      </c>
      <c r="L11" s="54"/>
      <c r="M11" s="54"/>
      <c r="N11" s="54"/>
      <c r="O11" s="54"/>
      <c r="P11" s="54"/>
      <c r="Q11" s="300"/>
      <c r="R11" s="300"/>
      <c r="S11" s="300"/>
      <c r="T11" s="361"/>
      <c r="U11" s="361"/>
      <c r="V11" s="98">
        <f t="shared" si="0"/>
        <v>11</v>
      </c>
      <c r="W11" s="248">
        <f t="shared" si="1"/>
        <v>11</v>
      </c>
    </row>
    <row r="12" spans="1:23" ht="15.75">
      <c r="A12" s="137">
        <v>6</v>
      </c>
      <c r="B12" s="69" t="s">
        <v>177</v>
      </c>
      <c r="C12" s="16" t="s">
        <v>90</v>
      </c>
      <c r="D12" s="57">
        <v>4</v>
      </c>
      <c r="E12" s="57">
        <v>4</v>
      </c>
      <c r="F12" s="57">
        <v>0</v>
      </c>
      <c r="G12" s="57">
        <v>0</v>
      </c>
      <c r="H12" s="57">
        <v>1</v>
      </c>
      <c r="I12" s="57">
        <v>0</v>
      </c>
      <c r="J12" s="54">
        <v>0</v>
      </c>
      <c r="K12" s="54">
        <v>0</v>
      </c>
      <c r="L12" s="54"/>
      <c r="M12" s="54"/>
      <c r="N12" s="54"/>
      <c r="O12" s="54"/>
      <c r="P12" s="54"/>
      <c r="Q12" s="300"/>
      <c r="R12" s="300"/>
      <c r="S12" s="300"/>
      <c r="T12" s="361"/>
      <c r="U12" s="361"/>
      <c r="V12" s="98">
        <f t="shared" si="0"/>
        <v>9</v>
      </c>
      <c r="W12" s="248">
        <f t="shared" si="1"/>
        <v>9</v>
      </c>
    </row>
    <row r="13" spans="1:23" ht="15.75">
      <c r="A13" s="136" t="s">
        <v>236</v>
      </c>
      <c r="B13" s="69" t="s">
        <v>176</v>
      </c>
      <c r="C13" s="16" t="s">
        <v>81</v>
      </c>
      <c r="D13" s="13">
        <v>7</v>
      </c>
      <c r="E13" s="13">
        <v>1</v>
      </c>
      <c r="F13" s="13">
        <v>0</v>
      </c>
      <c r="G13" s="13">
        <v>0</v>
      </c>
      <c r="H13" s="13">
        <v>0</v>
      </c>
      <c r="I13" s="57">
        <v>0</v>
      </c>
      <c r="J13" s="54">
        <v>0</v>
      </c>
      <c r="K13" s="54">
        <v>0</v>
      </c>
      <c r="L13" s="54"/>
      <c r="M13" s="54"/>
      <c r="N13" s="54"/>
      <c r="O13" s="54"/>
      <c r="P13" s="54"/>
      <c r="Q13" s="300"/>
      <c r="R13" s="300"/>
      <c r="S13" s="300"/>
      <c r="T13" s="361"/>
      <c r="U13" s="361"/>
      <c r="V13" s="98">
        <f t="shared" si="0"/>
        <v>8</v>
      </c>
      <c r="W13" s="248">
        <f t="shared" si="1"/>
        <v>8</v>
      </c>
    </row>
    <row r="14" spans="1:23" ht="15.75">
      <c r="A14" s="136" t="s">
        <v>236</v>
      </c>
      <c r="B14" s="69" t="s">
        <v>233</v>
      </c>
      <c r="C14" s="17" t="s">
        <v>74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57">
        <v>0</v>
      </c>
      <c r="J14" s="54">
        <v>6</v>
      </c>
      <c r="K14" s="54">
        <v>2</v>
      </c>
      <c r="L14" s="54"/>
      <c r="M14" s="54"/>
      <c r="N14" s="54"/>
      <c r="O14" s="54"/>
      <c r="P14" s="54"/>
      <c r="Q14" s="300"/>
      <c r="R14" s="300"/>
      <c r="S14" s="300"/>
      <c r="T14" s="361"/>
      <c r="U14" s="361"/>
      <c r="V14" s="98">
        <f t="shared" si="0"/>
        <v>8</v>
      </c>
      <c r="W14" s="248">
        <f t="shared" si="1"/>
        <v>8</v>
      </c>
    </row>
    <row r="15" spans="1:23" ht="15">
      <c r="A15" s="37"/>
      <c r="B15" s="51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7"/>
      <c r="W15" s="12"/>
    </row>
    <row r="16" spans="1:23" ht="15">
      <c r="A16" s="1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">
      <c r="A17" s="12"/>
      <c r="B17" s="2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">
      <c r="A18" s="12"/>
      <c r="B18" s="2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">
      <c r="A19" s="12"/>
      <c r="B19" s="21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">
      <c r="A20" s="12"/>
      <c r="B20" s="21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">
      <c r="A21" s="12"/>
      <c r="B21" s="21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3" spans="1:22" s="251" customFormat="1" ht="15.75">
      <c r="A23" s="298"/>
      <c r="B23" s="241" t="s">
        <v>319</v>
      </c>
      <c r="J23" s="157"/>
      <c r="K23" s="157"/>
      <c r="L23" s="157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2:22" s="251" customFormat="1" ht="15.75">
      <c r="B24" s="241" t="s">
        <v>320</v>
      </c>
      <c r="C24" s="171"/>
      <c r="J24" s="157"/>
      <c r="K24" s="157"/>
      <c r="L24" s="157"/>
      <c r="M24" s="92"/>
      <c r="N24" s="92"/>
      <c r="O24" s="92"/>
      <c r="P24" s="92"/>
      <c r="Q24" s="92"/>
      <c r="R24" s="92"/>
      <c r="S24" s="92"/>
      <c r="T24" s="92"/>
      <c r="U24" s="92"/>
      <c r="V24" s="92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2"/>
  <sheetViews>
    <sheetView zoomScale="84" zoomScaleNormal="84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6.28125" style="0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270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40977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244" t="s">
        <v>8</v>
      </c>
    </row>
    <row r="6" spans="1:24" ht="15.75">
      <c r="A6" s="51">
        <v>1</v>
      </c>
      <c r="B6" s="81" t="s">
        <v>181</v>
      </c>
      <c r="C6" s="16" t="s">
        <v>67</v>
      </c>
      <c r="D6" s="57">
        <v>0</v>
      </c>
      <c r="E6" s="57">
        <v>0</v>
      </c>
      <c r="F6" s="57">
        <v>8</v>
      </c>
      <c r="G6" s="312">
        <v>0</v>
      </c>
      <c r="H6" s="57">
        <v>5</v>
      </c>
      <c r="I6" s="57">
        <v>5</v>
      </c>
      <c r="J6" s="57">
        <v>10</v>
      </c>
      <c r="K6" s="57">
        <v>10</v>
      </c>
      <c r="L6" s="57">
        <v>5</v>
      </c>
      <c r="M6" s="57">
        <v>5</v>
      </c>
      <c r="N6" s="57">
        <v>5</v>
      </c>
      <c r="O6" s="57">
        <v>5</v>
      </c>
      <c r="P6" s="57">
        <v>5</v>
      </c>
      <c r="Q6" s="57">
        <v>5</v>
      </c>
      <c r="R6" s="312"/>
      <c r="S6" s="312"/>
      <c r="T6" s="57"/>
      <c r="U6" s="57"/>
      <c r="V6" s="57">
        <f>(5+11)</f>
        <v>16</v>
      </c>
      <c r="W6" s="99">
        <f>SUM(D6:V6)</f>
        <v>84</v>
      </c>
      <c r="X6" s="246">
        <v>84</v>
      </c>
    </row>
    <row r="7" spans="1:24" ht="15.75">
      <c r="A7" s="49">
        <v>2</v>
      </c>
      <c r="B7" s="69" t="s">
        <v>180</v>
      </c>
      <c r="C7" s="16" t="s">
        <v>83</v>
      </c>
      <c r="D7" s="13">
        <v>5</v>
      </c>
      <c r="E7" s="13">
        <v>5</v>
      </c>
      <c r="F7" s="13">
        <v>5</v>
      </c>
      <c r="G7" s="57">
        <v>6</v>
      </c>
      <c r="H7" s="57">
        <v>0</v>
      </c>
      <c r="I7" s="57">
        <v>0</v>
      </c>
      <c r="J7" s="57">
        <v>0</v>
      </c>
      <c r="K7" s="57">
        <v>0</v>
      </c>
      <c r="L7" s="57"/>
      <c r="M7" s="57"/>
      <c r="N7" s="57"/>
      <c r="O7" s="57"/>
      <c r="P7" s="57"/>
      <c r="Q7" s="312"/>
      <c r="R7" s="312"/>
      <c r="S7" s="312"/>
      <c r="T7" s="57"/>
      <c r="U7" s="57"/>
      <c r="V7" s="13"/>
      <c r="W7" s="99">
        <f>SUM(D7:V7)</f>
        <v>21</v>
      </c>
      <c r="X7" s="246">
        <v>12</v>
      </c>
    </row>
    <row r="8" spans="1:24" ht="15">
      <c r="A8" s="12"/>
      <c r="B8" s="62"/>
      <c r="C8" s="13"/>
      <c r="D8" s="12"/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2"/>
      <c r="W8" s="115"/>
      <c r="X8" s="18"/>
    </row>
    <row r="9" spans="1:24" ht="15">
      <c r="A9" s="12"/>
      <c r="B9" s="21"/>
      <c r="C9" s="17"/>
      <c r="D9" s="12"/>
      <c r="E9" s="12"/>
      <c r="F9" s="1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2"/>
      <c r="W9" s="12"/>
      <c r="X9" s="12"/>
    </row>
    <row r="10" spans="1:24" ht="15">
      <c r="A10" s="12"/>
      <c r="B10" s="21"/>
      <c r="C10" s="17"/>
      <c r="D10" s="12"/>
      <c r="E10" s="12"/>
      <c r="F10" s="1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2"/>
      <c r="W10" s="12"/>
      <c r="X10" s="12"/>
    </row>
    <row r="11" spans="1:24" ht="15">
      <c r="A11" s="12"/>
      <c r="B11" s="24"/>
      <c r="C11" s="17"/>
      <c r="D11" s="12"/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"/>
      <c r="W11" s="12"/>
      <c r="X11" s="12"/>
    </row>
    <row r="12" spans="1:24" ht="15">
      <c r="A12" s="12"/>
      <c r="B12" s="21"/>
      <c r="C12" s="16"/>
      <c r="D12" s="12"/>
      <c r="E12" s="12"/>
      <c r="F12" s="1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2"/>
      <c r="W12" s="12"/>
      <c r="X12" s="12"/>
    </row>
    <row r="13" spans="1:24" ht="15">
      <c r="A13" s="12"/>
      <c r="B13" s="21"/>
      <c r="C13" s="13"/>
      <c r="D13" s="12"/>
      <c r="E13" s="12"/>
      <c r="F13" s="1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2"/>
      <c r="W13" s="12"/>
      <c r="X13" s="12"/>
    </row>
    <row r="14" spans="1:24" ht="15">
      <c r="A14" s="12"/>
      <c r="B14" s="21"/>
      <c r="C14" s="13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2"/>
      <c r="W14" s="12"/>
      <c r="X14" s="12"/>
    </row>
    <row r="15" spans="1:24" ht="15">
      <c r="A15" s="12"/>
      <c r="B15" s="2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">
      <c r="A16" s="1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">
      <c r="A17" s="12"/>
      <c r="B17" s="2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">
      <c r="A18" s="12"/>
      <c r="B18" s="2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21" spans="1:22" s="249" customFormat="1" ht="15.75">
      <c r="A21" s="298"/>
      <c r="B21" s="241" t="s">
        <v>319</v>
      </c>
      <c r="J21" s="157"/>
      <c r="K21" s="157"/>
      <c r="L21" s="157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2:22" s="249" customFormat="1" ht="15.75">
      <c r="B22" s="241" t="s">
        <v>320</v>
      </c>
      <c r="C22" s="171"/>
      <c r="J22" s="157"/>
      <c r="K22" s="157"/>
      <c r="L22" s="157"/>
      <c r="M22" s="92"/>
      <c r="N22" s="92"/>
      <c r="O22" s="92"/>
      <c r="P22" s="92"/>
      <c r="Q22" s="92"/>
      <c r="R22" s="92"/>
      <c r="S22" s="92"/>
      <c r="T22" s="92"/>
      <c r="U22" s="92"/>
      <c r="V22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3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6.7109375" style="284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34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89" t="s">
        <v>210</v>
      </c>
      <c r="I4" s="390"/>
      <c r="J4" s="164" t="s">
        <v>244</v>
      </c>
      <c r="K4" s="164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40977</v>
      </c>
      <c r="E5" s="11">
        <v>40979</v>
      </c>
      <c r="F5" s="10">
        <v>40999</v>
      </c>
      <c r="G5" s="10">
        <v>41000</v>
      </c>
      <c r="H5" s="10"/>
      <c r="I5" s="10"/>
      <c r="J5" s="10">
        <v>41083</v>
      </c>
      <c r="K5" s="10">
        <v>41084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244" t="s">
        <v>8</v>
      </c>
    </row>
    <row r="6" spans="1:24" ht="15">
      <c r="A6" s="37"/>
      <c r="B6" s="36"/>
      <c r="C6" s="38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7"/>
      <c r="X6" s="37"/>
    </row>
    <row r="7" spans="1:24" s="41" customFormat="1" ht="15">
      <c r="A7" s="49">
        <v>1</v>
      </c>
      <c r="B7" s="15" t="s">
        <v>296</v>
      </c>
      <c r="C7" s="56" t="s">
        <v>112</v>
      </c>
      <c r="D7" s="12"/>
      <c r="E7" s="26"/>
      <c r="F7" s="18"/>
      <c r="G7" s="18"/>
      <c r="H7" s="12"/>
      <c r="I7" s="12"/>
      <c r="J7" s="13">
        <v>15</v>
      </c>
      <c r="K7" s="13">
        <v>10.5</v>
      </c>
      <c r="L7" s="57"/>
      <c r="M7" s="57"/>
      <c r="N7" s="57"/>
      <c r="O7" s="13"/>
      <c r="P7" s="13"/>
      <c r="Q7" s="312"/>
      <c r="R7" s="312"/>
      <c r="S7" s="312"/>
      <c r="T7" s="362"/>
      <c r="U7" s="362"/>
      <c r="V7" s="13">
        <v>5</v>
      </c>
      <c r="W7" s="107">
        <f aca="true" t="shared" si="0" ref="W7:W16">SUM(D7:V7)</f>
        <v>30.5</v>
      </c>
      <c r="X7" s="248">
        <f>SUM(D7:V7)</f>
        <v>30.5</v>
      </c>
    </row>
    <row r="8" spans="1:24" ht="15.75">
      <c r="A8" s="49">
        <f>(A7+1)</f>
        <v>2</v>
      </c>
      <c r="B8" s="69" t="s">
        <v>182</v>
      </c>
      <c r="C8" s="56" t="s">
        <v>112</v>
      </c>
      <c r="D8" s="54">
        <v>4</v>
      </c>
      <c r="E8" s="54">
        <v>8</v>
      </c>
      <c r="F8" s="54">
        <v>0</v>
      </c>
      <c r="G8" s="54">
        <v>0</v>
      </c>
      <c r="H8" s="54">
        <v>8</v>
      </c>
      <c r="I8" s="54">
        <v>8</v>
      </c>
      <c r="J8" s="13"/>
      <c r="K8" s="13"/>
      <c r="L8" s="57"/>
      <c r="M8" s="57"/>
      <c r="N8" s="57"/>
      <c r="O8" s="13"/>
      <c r="P8" s="13"/>
      <c r="Q8" s="312"/>
      <c r="R8" s="312"/>
      <c r="S8" s="312"/>
      <c r="T8" s="362"/>
      <c r="U8" s="362"/>
      <c r="V8" s="13"/>
      <c r="W8" s="107">
        <f t="shared" si="0"/>
        <v>28</v>
      </c>
      <c r="X8" s="248">
        <f aca="true" t="shared" si="1" ref="X8:X16">SUM(D8:V8)</f>
        <v>28</v>
      </c>
    </row>
    <row r="9" spans="1:24" ht="15">
      <c r="A9" s="49">
        <f aca="true" t="shared" si="2" ref="A9:A15">(A8+1)</f>
        <v>3</v>
      </c>
      <c r="B9" s="15" t="s">
        <v>295</v>
      </c>
      <c r="C9" s="186" t="s">
        <v>173</v>
      </c>
      <c r="D9" s="12"/>
      <c r="E9" s="12"/>
      <c r="F9" s="18"/>
      <c r="G9" s="18"/>
      <c r="H9" s="12"/>
      <c r="I9" s="12"/>
      <c r="J9" s="13">
        <v>15</v>
      </c>
      <c r="K9" s="13">
        <v>10.5</v>
      </c>
      <c r="L9" s="57"/>
      <c r="M9" s="57"/>
      <c r="N9" s="57"/>
      <c r="O9" s="13"/>
      <c r="P9" s="13"/>
      <c r="Q9" s="312"/>
      <c r="R9" s="312"/>
      <c r="S9" s="312"/>
      <c r="T9" s="362"/>
      <c r="U9" s="362"/>
      <c r="V9" s="13"/>
      <c r="W9" s="107">
        <f t="shared" si="0"/>
        <v>25.5</v>
      </c>
      <c r="X9" s="248">
        <f t="shared" si="1"/>
        <v>25.5</v>
      </c>
    </row>
    <row r="10" spans="1:24" ht="15.75">
      <c r="A10" s="49">
        <f t="shared" si="2"/>
        <v>4</v>
      </c>
      <c r="B10" s="69" t="s">
        <v>185</v>
      </c>
      <c r="C10" s="56" t="s">
        <v>67</v>
      </c>
      <c r="D10" s="53">
        <v>0</v>
      </c>
      <c r="E10" s="53">
        <v>5</v>
      </c>
      <c r="F10" s="54">
        <v>0</v>
      </c>
      <c r="G10" s="54">
        <v>0</v>
      </c>
      <c r="H10" s="53">
        <v>5</v>
      </c>
      <c r="I10" s="53">
        <v>5</v>
      </c>
      <c r="J10" s="13"/>
      <c r="K10" s="13"/>
      <c r="L10" s="57"/>
      <c r="M10" s="57"/>
      <c r="N10" s="57"/>
      <c r="O10" s="13"/>
      <c r="P10" s="13"/>
      <c r="Q10" s="312"/>
      <c r="R10" s="312"/>
      <c r="S10" s="312"/>
      <c r="T10" s="362"/>
      <c r="U10" s="362"/>
      <c r="V10" s="13"/>
      <c r="W10" s="107">
        <f t="shared" si="0"/>
        <v>15</v>
      </c>
      <c r="X10" s="248">
        <f t="shared" si="1"/>
        <v>15</v>
      </c>
    </row>
    <row r="11" spans="1:24" ht="15">
      <c r="A11" s="49">
        <f t="shared" si="2"/>
        <v>5</v>
      </c>
      <c r="B11" s="61" t="s">
        <v>298</v>
      </c>
      <c r="C11" s="56" t="s">
        <v>112</v>
      </c>
      <c r="D11" s="12"/>
      <c r="E11" s="12"/>
      <c r="F11" s="18"/>
      <c r="G11" s="18"/>
      <c r="H11" s="12"/>
      <c r="I11" s="12"/>
      <c r="J11" s="13">
        <v>4</v>
      </c>
      <c r="K11" s="13">
        <v>10.5</v>
      </c>
      <c r="L11" s="57"/>
      <c r="M11" s="57"/>
      <c r="N11" s="57"/>
      <c r="O11" s="13"/>
      <c r="P11" s="13"/>
      <c r="Q11" s="312"/>
      <c r="R11" s="312"/>
      <c r="S11" s="312"/>
      <c r="T11" s="362"/>
      <c r="U11" s="362"/>
      <c r="V11" s="13"/>
      <c r="W11" s="107">
        <f t="shared" si="0"/>
        <v>14.5</v>
      </c>
      <c r="X11" s="248">
        <f t="shared" si="1"/>
        <v>14.5</v>
      </c>
    </row>
    <row r="12" spans="1:24" ht="15">
      <c r="A12" s="49">
        <f t="shared" si="2"/>
        <v>6</v>
      </c>
      <c r="B12" s="294" t="s">
        <v>330</v>
      </c>
      <c r="C12" s="186" t="s">
        <v>173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09"/>
      <c r="R12" s="309"/>
      <c r="S12" s="309"/>
      <c r="T12" s="363"/>
      <c r="U12" s="363"/>
      <c r="V12" s="239">
        <f>(8+5)</f>
        <v>13</v>
      </c>
      <c r="W12" s="107">
        <f t="shared" si="0"/>
        <v>13</v>
      </c>
      <c r="X12" s="248">
        <f t="shared" si="1"/>
        <v>13</v>
      </c>
    </row>
    <row r="13" spans="1:24" ht="15">
      <c r="A13" s="49">
        <f t="shared" si="2"/>
        <v>7</v>
      </c>
      <c r="B13" s="15" t="s">
        <v>299</v>
      </c>
      <c r="C13" s="56" t="s">
        <v>112</v>
      </c>
      <c r="D13" s="12"/>
      <c r="E13" s="12"/>
      <c r="F13" s="18"/>
      <c r="G13" s="18"/>
      <c r="H13" s="12"/>
      <c r="I13" s="12"/>
      <c r="J13" s="13">
        <v>2</v>
      </c>
      <c r="K13" s="13">
        <v>10.5</v>
      </c>
      <c r="L13" s="57"/>
      <c r="M13" s="57"/>
      <c r="N13" s="57"/>
      <c r="O13" s="13"/>
      <c r="P13" s="13"/>
      <c r="Q13" s="312"/>
      <c r="R13" s="312"/>
      <c r="S13" s="312"/>
      <c r="T13" s="362"/>
      <c r="U13" s="362"/>
      <c r="V13" s="13"/>
      <c r="W13" s="107">
        <f t="shared" si="0"/>
        <v>12.5</v>
      </c>
      <c r="X13" s="248">
        <f t="shared" si="1"/>
        <v>12.5</v>
      </c>
    </row>
    <row r="14" spans="1:24" ht="15.75">
      <c r="A14" s="49">
        <f t="shared" si="2"/>
        <v>8</v>
      </c>
      <c r="B14" s="69" t="s">
        <v>184</v>
      </c>
      <c r="C14" s="56" t="s">
        <v>47</v>
      </c>
      <c r="D14" s="53">
        <v>1</v>
      </c>
      <c r="E14" s="53">
        <v>3</v>
      </c>
      <c r="F14" s="54">
        <v>0</v>
      </c>
      <c r="G14" s="54">
        <v>0</v>
      </c>
      <c r="H14" s="53">
        <v>3</v>
      </c>
      <c r="I14" s="53">
        <v>3</v>
      </c>
      <c r="J14" s="53"/>
      <c r="K14" s="53"/>
      <c r="L14" s="54"/>
      <c r="M14" s="54"/>
      <c r="N14" s="54"/>
      <c r="O14" s="53"/>
      <c r="P14" s="53"/>
      <c r="Q14" s="300"/>
      <c r="R14" s="300"/>
      <c r="S14" s="300"/>
      <c r="T14" s="361"/>
      <c r="U14" s="361"/>
      <c r="V14" s="53"/>
      <c r="W14" s="107">
        <f t="shared" si="0"/>
        <v>10</v>
      </c>
      <c r="X14" s="248">
        <f t="shared" si="1"/>
        <v>10</v>
      </c>
    </row>
    <row r="15" spans="1:24" ht="15">
      <c r="A15" s="49">
        <f t="shared" si="2"/>
        <v>9</v>
      </c>
      <c r="B15" s="15" t="s">
        <v>297</v>
      </c>
      <c r="C15" s="186" t="s">
        <v>169</v>
      </c>
      <c r="D15" s="12"/>
      <c r="E15" s="12"/>
      <c r="F15" s="18"/>
      <c r="G15" s="18"/>
      <c r="H15" s="12"/>
      <c r="I15" s="12"/>
      <c r="J15" s="13">
        <v>8</v>
      </c>
      <c r="K15" s="13">
        <v>2</v>
      </c>
      <c r="L15" s="57"/>
      <c r="M15" s="57"/>
      <c r="N15" s="57"/>
      <c r="O15" s="13"/>
      <c r="P15" s="13"/>
      <c r="Q15" s="312"/>
      <c r="R15" s="312"/>
      <c r="S15" s="312"/>
      <c r="T15" s="362"/>
      <c r="U15" s="362"/>
      <c r="V15" s="13"/>
      <c r="W15" s="107">
        <f t="shared" si="0"/>
        <v>10</v>
      </c>
      <c r="X15" s="248">
        <f t="shared" si="1"/>
        <v>10</v>
      </c>
    </row>
    <row r="16" spans="1:24" ht="15.75">
      <c r="A16" s="38">
        <v>10</v>
      </c>
      <c r="B16" s="77" t="s">
        <v>183</v>
      </c>
      <c r="C16" s="59" t="s">
        <v>47</v>
      </c>
      <c r="D16" s="53">
        <v>7</v>
      </c>
      <c r="E16" s="53">
        <v>0</v>
      </c>
      <c r="F16" s="54">
        <v>0</v>
      </c>
      <c r="G16" s="54">
        <v>0</v>
      </c>
      <c r="H16" s="53">
        <v>1</v>
      </c>
      <c r="I16" s="53">
        <v>1</v>
      </c>
      <c r="J16" s="57"/>
      <c r="K16" s="57"/>
      <c r="L16" s="57"/>
      <c r="M16" s="57"/>
      <c r="N16" s="57"/>
      <c r="O16" s="57"/>
      <c r="P16" s="57"/>
      <c r="Q16" s="312"/>
      <c r="R16" s="312"/>
      <c r="S16" s="312"/>
      <c r="T16" s="362"/>
      <c r="U16" s="362"/>
      <c r="V16" s="57"/>
      <c r="W16" s="107">
        <f t="shared" si="0"/>
        <v>9</v>
      </c>
      <c r="X16" s="248">
        <f t="shared" si="1"/>
        <v>9</v>
      </c>
    </row>
    <row r="17" spans="1:24" ht="15">
      <c r="A17" s="12"/>
      <c r="B17" s="21"/>
      <c r="C17" s="13"/>
      <c r="D17" s="12"/>
      <c r="E17" s="12"/>
      <c r="F17" s="18"/>
      <c r="G17" s="18"/>
      <c r="H17" s="12"/>
      <c r="I17" s="12"/>
      <c r="J17" s="13"/>
      <c r="K17" s="13"/>
      <c r="L17" s="57"/>
      <c r="M17" s="57"/>
      <c r="N17" s="57"/>
      <c r="O17" s="13"/>
      <c r="P17" s="13"/>
      <c r="Q17" s="13"/>
      <c r="R17" s="13"/>
      <c r="S17" s="13"/>
      <c r="T17" s="362"/>
      <c r="U17" s="362"/>
      <c r="V17" s="13"/>
      <c r="W17" s="12"/>
      <c r="X17" s="12"/>
    </row>
    <row r="18" spans="1:24" ht="15">
      <c r="A18" s="12"/>
      <c r="B18" s="21"/>
      <c r="C18" s="13"/>
      <c r="D18" s="12"/>
      <c r="E18" s="12"/>
      <c r="F18" s="18"/>
      <c r="G18" s="18"/>
      <c r="H18" s="12"/>
      <c r="I18" s="1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2"/>
      <c r="X18" s="12"/>
    </row>
    <row r="19" spans="1:24" ht="15">
      <c r="A19" s="12"/>
      <c r="B19" s="21"/>
      <c r="C19" s="13"/>
      <c r="D19" s="12"/>
      <c r="E19" s="12"/>
      <c r="F19" s="18"/>
      <c r="G19" s="1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">
      <c r="A20" s="12"/>
      <c r="B20" s="197"/>
      <c r="C20" s="13"/>
      <c r="D20" s="12"/>
      <c r="E20" s="12"/>
      <c r="F20" s="18"/>
      <c r="G20" s="18"/>
      <c r="H20" s="12"/>
      <c r="I20" s="12"/>
      <c r="J20" s="13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2:22" ht="15">
      <c r="B21" s="198"/>
      <c r="J21" s="138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1:23" s="251" customFormat="1" ht="15.75">
      <c r="A22" s="298"/>
      <c r="B22" s="241" t="s">
        <v>319</v>
      </c>
      <c r="J22" s="157"/>
      <c r="K22" s="157"/>
      <c r="L22" s="157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2:23" s="251" customFormat="1" ht="15.75">
      <c r="B23" s="241" t="s">
        <v>320</v>
      </c>
      <c r="C23" s="171"/>
      <c r="J23" s="157"/>
      <c r="K23" s="157"/>
      <c r="L23" s="157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5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4.00390625" style="0" customWidth="1"/>
    <col min="3" max="3" width="16.7109375" style="0" customWidth="1"/>
    <col min="4" max="13" width="8.7109375" style="0" customWidth="1"/>
    <col min="14" max="15" width="9.140625" style="228" customWidth="1"/>
    <col min="16" max="17" width="9.140625" style="251" customWidth="1"/>
    <col min="18" max="21" width="9.140625" style="335" customWidth="1"/>
    <col min="22" max="23" width="8.7109375" style="0" customWidth="1"/>
  </cols>
  <sheetData>
    <row r="1" spans="1:3" s="3" customFormat="1" ht="20.25">
      <c r="A1" s="3" t="s">
        <v>0</v>
      </c>
      <c r="B1" s="4"/>
      <c r="C1" s="4"/>
    </row>
    <row r="2" spans="1:3" s="1" customFormat="1" ht="18">
      <c r="A2" s="1" t="s">
        <v>20</v>
      </c>
      <c r="B2" s="5"/>
      <c r="C2" s="5"/>
    </row>
    <row r="3" spans="2:35" ht="15">
      <c r="B3" s="6"/>
      <c r="C3" s="6"/>
      <c r="D3" s="370" t="s">
        <v>4</v>
      </c>
      <c r="E3" s="371"/>
      <c r="F3" s="372" t="s">
        <v>5</v>
      </c>
      <c r="G3" s="373"/>
      <c r="H3" s="375" t="s">
        <v>211</v>
      </c>
      <c r="I3" s="376"/>
      <c r="J3" s="117" t="s">
        <v>244</v>
      </c>
      <c r="K3" s="117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385" t="s">
        <v>29</v>
      </c>
      <c r="W3" s="386"/>
      <c r="X3" s="91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49" s="9" customFormat="1" ht="15.7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41083</v>
      </c>
      <c r="K4" s="10">
        <v>41084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96" t="s">
        <v>7</v>
      </c>
      <c r="W4" s="244" t="s">
        <v>8</v>
      </c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35" s="393" customFormat="1" ht="15.75">
      <c r="A5" s="38">
        <v>1</v>
      </c>
      <c r="B5" s="66" t="s">
        <v>15</v>
      </c>
      <c r="C5" s="16" t="s">
        <v>90</v>
      </c>
      <c r="D5" s="53">
        <v>14</v>
      </c>
      <c r="E5" s="103">
        <v>14</v>
      </c>
      <c r="F5" s="54">
        <v>4</v>
      </c>
      <c r="G5" s="300">
        <v>0</v>
      </c>
      <c r="H5" s="54">
        <v>5</v>
      </c>
      <c r="I5" s="54">
        <v>11</v>
      </c>
      <c r="J5" s="54">
        <f>(2*12)</f>
        <v>24</v>
      </c>
      <c r="K5" s="54">
        <f>(2*9.33)</f>
        <v>18.66</v>
      </c>
      <c r="L5" s="220">
        <v>7</v>
      </c>
      <c r="M5" s="220">
        <v>5</v>
      </c>
      <c r="N5" s="309"/>
      <c r="O5" s="309"/>
      <c r="P5" s="221">
        <v>6</v>
      </c>
      <c r="Q5" s="221">
        <v>9</v>
      </c>
      <c r="R5" s="221">
        <v>5</v>
      </c>
      <c r="S5" s="221">
        <v>8</v>
      </c>
      <c r="T5" s="221">
        <v>5</v>
      </c>
      <c r="U5" s="221">
        <v>1</v>
      </c>
      <c r="V5" s="98">
        <f>SUM(D5:U5)</f>
        <v>136.66</v>
      </c>
      <c r="W5" s="247">
        <f>SUM(D5:U5)</f>
        <v>136.66</v>
      </c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</row>
    <row r="6" spans="1:49" s="9" customFormat="1" ht="15.75">
      <c r="A6" s="218">
        <f>(A5+1)</f>
        <v>2</v>
      </c>
      <c r="B6" s="66" t="s">
        <v>12</v>
      </c>
      <c r="C6" s="17" t="s">
        <v>11</v>
      </c>
      <c r="D6" s="53">
        <v>7</v>
      </c>
      <c r="E6" s="103">
        <v>7</v>
      </c>
      <c r="F6" s="54">
        <v>11</v>
      </c>
      <c r="G6" s="54">
        <v>8</v>
      </c>
      <c r="H6" s="300">
        <v>4</v>
      </c>
      <c r="I6" s="300">
        <v>3</v>
      </c>
      <c r="J6" s="54">
        <f>(2*8)</f>
        <v>16</v>
      </c>
      <c r="K6" s="54">
        <v>7</v>
      </c>
      <c r="L6" s="220">
        <v>2</v>
      </c>
      <c r="M6" s="220">
        <v>2</v>
      </c>
      <c r="N6" s="46">
        <v>8</v>
      </c>
      <c r="O6" s="46">
        <v>5</v>
      </c>
      <c r="P6" s="46">
        <v>9</v>
      </c>
      <c r="Q6" s="344"/>
      <c r="R6" s="46">
        <v>8</v>
      </c>
      <c r="S6" s="46">
        <v>5</v>
      </c>
      <c r="T6" s="46">
        <v>3</v>
      </c>
      <c r="U6" s="46">
        <v>3</v>
      </c>
      <c r="V6" s="98">
        <f>SUM(D6:U6)</f>
        <v>108</v>
      </c>
      <c r="W6" s="247">
        <f>SUM(D6:U6)-3-4</f>
        <v>101</v>
      </c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s="9" customFormat="1" ht="15.75">
      <c r="A7" s="38">
        <f>(1+A6)</f>
        <v>3</v>
      </c>
      <c r="B7" s="66" t="s">
        <v>13</v>
      </c>
      <c r="C7" s="17" t="s">
        <v>11</v>
      </c>
      <c r="D7" s="53">
        <v>4</v>
      </c>
      <c r="E7" s="103">
        <v>11</v>
      </c>
      <c r="F7" s="54">
        <v>3</v>
      </c>
      <c r="G7" s="54">
        <v>6</v>
      </c>
      <c r="H7" s="54">
        <v>7</v>
      </c>
      <c r="I7" s="54">
        <v>9</v>
      </c>
      <c r="J7" s="54">
        <f>(2*3.5)</f>
        <v>7</v>
      </c>
      <c r="K7" s="54">
        <f>(2*9.33)</f>
        <v>18.66</v>
      </c>
      <c r="L7" s="220">
        <v>5</v>
      </c>
      <c r="M7" s="220">
        <v>1</v>
      </c>
      <c r="N7" s="46">
        <v>5</v>
      </c>
      <c r="O7" s="344">
        <v>3</v>
      </c>
      <c r="P7" s="344">
        <v>2</v>
      </c>
      <c r="Q7" s="46">
        <v>4</v>
      </c>
      <c r="R7" s="46">
        <v>3</v>
      </c>
      <c r="S7" s="344">
        <v>1</v>
      </c>
      <c r="T7" s="349">
        <v>8</v>
      </c>
      <c r="U7" s="349">
        <v>5</v>
      </c>
      <c r="V7" s="98">
        <f>SUM(D7:U7)</f>
        <v>102.66</v>
      </c>
      <c r="W7" s="247">
        <f>SUM(D7:U7)-1-3-2</f>
        <v>96.66</v>
      </c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35" s="25" customFormat="1" ht="15.75">
      <c r="A8" s="75">
        <f>(A7+1)</f>
        <v>4</v>
      </c>
      <c r="B8" s="82" t="s">
        <v>93</v>
      </c>
      <c r="C8" s="54" t="s">
        <v>81</v>
      </c>
      <c r="D8" s="39"/>
      <c r="E8" s="40"/>
      <c r="F8" s="39"/>
      <c r="G8" s="39"/>
      <c r="H8" s="39"/>
      <c r="I8" s="309"/>
      <c r="J8" s="39"/>
      <c r="K8" s="39"/>
      <c r="L8" s="221">
        <v>10</v>
      </c>
      <c r="M8" s="221">
        <v>10</v>
      </c>
      <c r="N8" s="46">
        <v>3</v>
      </c>
      <c r="O8" s="46">
        <v>8</v>
      </c>
      <c r="P8" s="46">
        <v>4</v>
      </c>
      <c r="Q8" s="46">
        <v>2</v>
      </c>
      <c r="R8" s="344"/>
      <c r="S8" s="344"/>
      <c r="T8" s="349">
        <v>1</v>
      </c>
      <c r="U8" s="349">
        <v>8</v>
      </c>
      <c r="V8" s="98">
        <f>SUM(D8:U8)</f>
        <v>46</v>
      </c>
      <c r="W8" s="247">
        <f>SUM(D8:U8)</f>
        <v>46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s="25" customFormat="1" ht="15.75">
      <c r="A9" s="75">
        <f aca="true" t="shared" si="0" ref="A9:A20">(A8+1)</f>
        <v>5</v>
      </c>
      <c r="B9" s="67" t="s">
        <v>18</v>
      </c>
      <c r="C9" s="53" t="s">
        <v>83</v>
      </c>
      <c r="D9" s="47">
        <v>0</v>
      </c>
      <c r="E9" s="103">
        <v>0</v>
      </c>
      <c r="F9" s="54">
        <v>0</v>
      </c>
      <c r="G9" s="54">
        <v>0</v>
      </c>
      <c r="H9" s="54">
        <v>3</v>
      </c>
      <c r="I9" s="54">
        <v>14</v>
      </c>
      <c r="J9" s="54">
        <v>4</v>
      </c>
      <c r="K9" s="54">
        <v>7</v>
      </c>
      <c r="L9" s="220">
        <v>3</v>
      </c>
      <c r="M9" s="220">
        <v>7</v>
      </c>
      <c r="N9" s="46"/>
      <c r="O9" s="46"/>
      <c r="P9" s="46"/>
      <c r="Q9" s="344"/>
      <c r="R9" s="344"/>
      <c r="S9" s="344"/>
      <c r="T9" s="349"/>
      <c r="U9" s="349"/>
      <c r="V9" s="98">
        <f>SUM(D9:U9)</f>
        <v>38</v>
      </c>
      <c r="W9" s="247">
        <f>SUM(D9:U9)</f>
        <v>38</v>
      </c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spans="1:35" s="25" customFormat="1" ht="15.75">
      <c r="A10" s="75">
        <f t="shared" si="0"/>
        <v>6</v>
      </c>
      <c r="B10" s="67" t="s">
        <v>16</v>
      </c>
      <c r="C10" s="53" t="s">
        <v>11</v>
      </c>
      <c r="D10" s="47">
        <v>9</v>
      </c>
      <c r="E10" s="103">
        <v>9</v>
      </c>
      <c r="F10" s="54">
        <v>0</v>
      </c>
      <c r="G10" s="54">
        <v>0</v>
      </c>
      <c r="H10" s="54">
        <v>15</v>
      </c>
      <c r="I10" s="54">
        <v>4</v>
      </c>
      <c r="J10" s="54"/>
      <c r="K10" s="54"/>
      <c r="L10" s="220"/>
      <c r="M10" s="220"/>
      <c r="N10" s="46"/>
      <c r="O10" s="46"/>
      <c r="P10" s="46"/>
      <c r="Q10" s="344"/>
      <c r="R10" s="344"/>
      <c r="S10" s="344"/>
      <c r="T10" s="349"/>
      <c r="U10" s="349"/>
      <c r="V10" s="98">
        <f>SUM(D10:U10)</f>
        <v>37</v>
      </c>
      <c r="W10" s="247">
        <f>SUM(D10:U10)</f>
        <v>37</v>
      </c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spans="1:35" s="2" customFormat="1" ht="15.75">
      <c r="A11" s="75">
        <f t="shared" si="0"/>
        <v>7</v>
      </c>
      <c r="B11" s="66" t="s">
        <v>17</v>
      </c>
      <c r="C11" s="53" t="s">
        <v>11</v>
      </c>
      <c r="D11" s="53">
        <v>5</v>
      </c>
      <c r="E11" s="53">
        <v>5</v>
      </c>
      <c r="F11" s="54">
        <v>8</v>
      </c>
      <c r="G11" s="54">
        <v>4</v>
      </c>
      <c r="H11" s="54">
        <v>6</v>
      </c>
      <c r="I11" s="54">
        <v>3</v>
      </c>
      <c r="J11" s="54"/>
      <c r="K11" s="54"/>
      <c r="L11" s="220"/>
      <c r="M11" s="328"/>
      <c r="N11" s="46">
        <v>1</v>
      </c>
      <c r="O11" s="46">
        <v>1</v>
      </c>
      <c r="P11" s="46">
        <v>1</v>
      </c>
      <c r="Q11" s="46">
        <v>1</v>
      </c>
      <c r="R11" s="344"/>
      <c r="S11" s="344"/>
      <c r="T11" s="349"/>
      <c r="U11" s="349"/>
      <c r="V11" s="98">
        <f>SUM(D11:U11)</f>
        <v>35</v>
      </c>
      <c r="W11" s="247">
        <f>SUM(D11:U11)</f>
        <v>35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</row>
    <row r="12" spans="1:35" s="2" customFormat="1" ht="15.75">
      <c r="A12" s="75">
        <f t="shared" si="0"/>
        <v>8</v>
      </c>
      <c r="B12" s="165" t="s">
        <v>278</v>
      </c>
      <c r="C12" s="166" t="s">
        <v>280</v>
      </c>
      <c r="D12" s="39"/>
      <c r="E12" s="39"/>
      <c r="F12" s="39"/>
      <c r="G12" s="39"/>
      <c r="H12" s="39"/>
      <c r="I12" s="39"/>
      <c r="J12" s="168">
        <f>(2*8)</f>
        <v>16</v>
      </c>
      <c r="K12" s="54">
        <f>(2*9.33)</f>
        <v>18.66</v>
      </c>
      <c r="L12" s="220"/>
      <c r="M12" s="220"/>
      <c r="N12" s="46"/>
      <c r="O12" s="46"/>
      <c r="P12" s="46"/>
      <c r="Q12" s="344"/>
      <c r="R12" s="344"/>
      <c r="S12" s="344"/>
      <c r="T12" s="349"/>
      <c r="U12" s="349"/>
      <c r="V12" s="98">
        <f>SUM(D12:U12)</f>
        <v>34.66</v>
      </c>
      <c r="W12" s="247">
        <f>SUM(D12:U12)</f>
        <v>34.66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</row>
    <row r="13" spans="1:35" s="19" customFormat="1" ht="15.75">
      <c r="A13" s="75">
        <f t="shared" si="0"/>
        <v>9</v>
      </c>
      <c r="B13" s="72" t="s">
        <v>57</v>
      </c>
      <c r="C13" s="17" t="s">
        <v>14</v>
      </c>
      <c r="D13" s="53">
        <v>6</v>
      </c>
      <c r="E13" s="53">
        <v>6</v>
      </c>
      <c r="F13" s="54">
        <v>6</v>
      </c>
      <c r="G13" s="54">
        <v>11</v>
      </c>
      <c r="H13" s="54">
        <v>0</v>
      </c>
      <c r="I13" s="54">
        <v>0</v>
      </c>
      <c r="J13" s="54"/>
      <c r="K13" s="54"/>
      <c r="L13" s="220"/>
      <c r="M13" s="220"/>
      <c r="N13" s="46"/>
      <c r="O13" s="46"/>
      <c r="P13" s="46"/>
      <c r="Q13" s="344"/>
      <c r="R13" s="344"/>
      <c r="S13" s="344"/>
      <c r="T13" s="349"/>
      <c r="U13" s="349"/>
      <c r="V13" s="98">
        <f>SUM(D13:U13)</f>
        <v>29</v>
      </c>
      <c r="W13" s="247">
        <f>SUM(D13:U13)</f>
        <v>29</v>
      </c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</row>
    <row r="14" spans="1:35" s="2" customFormat="1" ht="15.75">
      <c r="A14" s="75">
        <f t="shared" si="0"/>
        <v>10</v>
      </c>
      <c r="B14" s="67" t="s">
        <v>213</v>
      </c>
      <c r="C14" s="53" t="s">
        <v>11</v>
      </c>
      <c r="D14" s="13">
        <v>0</v>
      </c>
      <c r="E14" s="13">
        <v>0</v>
      </c>
      <c r="F14" s="57">
        <v>0</v>
      </c>
      <c r="G14" s="57">
        <v>0</v>
      </c>
      <c r="H14" s="57">
        <v>8</v>
      </c>
      <c r="I14" s="57">
        <v>5</v>
      </c>
      <c r="J14" s="57">
        <f>(2*5)</f>
        <v>10</v>
      </c>
      <c r="K14" s="57">
        <v>4</v>
      </c>
      <c r="L14" s="252"/>
      <c r="M14" s="252"/>
      <c r="N14" s="46"/>
      <c r="O14" s="46"/>
      <c r="P14" s="46"/>
      <c r="Q14" s="344"/>
      <c r="R14" s="344"/>
      <c r="S14" s="344"/>
      <c r="T14" s="349"/>
      <c r="U14" s="349"/>
      <c r="V14" s="98">
        <f>SUM(D14:U14)</f>
        <v>27</v>
      </c>
      <c r="W14" s="247">
        <f>SUM(D14:U14)</f>
        <v>27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</row>
    <row r="15" spans="1:35" s="2" customFormat="1" ht="15.75">
      <c r="A15" s="75">
        <f t="shared" si="0"/>
        <v>11</v>
      </c>
      <c r="B15" s="67" t="s">
        <v>9</v>
      </c>
      <c r="C15" s="16" t="s">
        <v>99</v>
      </c>
      <c r="D15" s="53">
        <v>0</v>
      </c>
      <c r="E15" s="53">
        <v>0</v>
      </c>
      <c r="F15" s="54">
        <v>0</v>
      </c>
      <c r="G15" s="54">
        <v>0</v>
      </c>
      <c r="H15" s="54">
        <v>12</v>
      </c>
      <c r="I15" s="54">
        <v>7</v>
      </c>
      <c r="J15" s="54"/>
      <c r="K15" s="54"/>
      <c r="L15" s="220"/>
      <c r="M15" s="220"/>
      <c r="N15" s="46"/>
      <c r="O15" s="46"/>
      <c r="P15" s="46"/>
      <c r="Q15" s="344"/>
      <c r="R15" s="344"/>
      <c r="S15" s="344"/>
      <c r="T15" s="349"/>
      <c r="U15" s="349"/>
      <c r="V15" s="98">
        <f>SUM(D15:U15)</f>
        <v>19</v>
      </c>
      <c r="W15" s="247">
        <f>SUM(D15:U15)</f>
        <v>19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</row>
    <row r="16" spans="1:35" s="2" customFormat="1" ht="15.75">
      <c r="A16" s="75">
        <f t="shared" si="0"/>
        <v>12</v>
      </c>
      <c r="B16" s="67" t="s">
        <v>212</v>
      </c>
      <c r="C16" s="16" t="s">
        <v>99</v>
      </c>
      <c r="D16" s="53">
        <v>0</v>
      </c>
      <c r="E16" s="53">
        <v>0</v>
      </c>
      <c r="F16" s="54">
        <v>0</v>
      </c>
      <c r="G16" s="54">
        <v>0</v>
      </c>
      <c r="H16" s="54">
        <v>10</v>
      </c>
      <c r="I16" s="54">
        <v>6</v>
      </c>
      <c r="J16" s="54"/>
      <c r="K16" s="54"/>
      <c r="L16" s="220"/>
      <c r="M16" s="220"/>
      <c r="N16" s="46"/>
      <c r="O16" s="46"/>
      <c r="P16" s="46"/>
      <c r="Q16" s="344"/>
      <c r="R16" s="344"/>
      <c r="S16" s="344"/>
      <c r="T16" s="349"/>
      <c r="U16" s="349"/>
      <c r="V16" s="98">
        <f>SUM(D16:U16)</f>
        <v>16</v>
      </c>
      <c r="W16" s="247">
        <f>SUM(D16:U16)</f>
        <v>16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</row>
    <row r="17" spans="1:35" s="2" customFormat="1" ht="15.75">
      <c r="A17" s="75">
        <f t="shared" si="0"/>
        <v>13</v>
      </c>
      <c r="B17" s="165" t="s">
        <v>279</v>
      </c>
      <c r="C17" s="44" t="s">
        <v>82</v>
      </c>
      <c r="D17" s="12"/>
      <c r="E17" s="12"/>
      <c r="F17" s="18"/>
      <c r="G17" s="18"/>
      <c r="H17" s="18"/>
      <c r="I17" s="18"/>
      <c r="J17" s="57">
        <v>2</v>
      </c>
      <c r="K17" s="189">
        <v>10</v>
      </c>
      <c r="L17" s="252">
        <v>1</v>
      </c>
      <c r="M17" s="235">
        <v>3</v>
      </c>
      <c r="N17" s="46"/>
      <c r="O17" s="46"/>
      <c r="P17" s="46"/>
      <c r="Q17" s="344"/>
      <c r="R17" s="344"/>
      <c r="S17" s="344"/>
      <c r="T17" s="349"/>
      <c r="U17" s="349"/>
      <c r="V17" s="98">
        <f>SUM(D17:U17)</f>
        <v>16</v>
      </c>
      <c r="W17" s="247">
        <f>SUM(D17:U17)</f>
        <v>16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</row>
    <row r="18" spans="1:35" s="2" customFormat="1" ht="15.75">
      <c r="A18" s="75">
        <f t="shared" si="0"/>
        <v>14</v>
      </c>
      <c r="B18" s="94" t="s">
        <v>10</v>
      </c>
      <c r="C18" s="16" t="s">
        <v>99</v>
      </c>
      <c r="D18" s="54">
        <v>11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/>
      <c r="K18" s="54"/>
      <c r="L18" s="220"/>
      <c r="M18" s="220"/>
      <c r="N18" s="46"/>
      <c r="O18" s="46"/>
      <c r="P18" s="46"/>
      <c r="Q18" s="344"/>
      <c r="R18" s="344"/>
      <c r="S18" s="344"/>
      <c r="T18" s="349"/>
      <c r="U18" s="349"/>
      <c r="V18" s="98">
        <f>SUM(D18:U18)</f>
        <v>11</v>
      </c>
      <c r="W18" s="247">
        <f>SUM(D18:U18)</f>
        <v>11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</row>
    <row r="19" spans="1:35" s="2" customFormat="1" ht="15.75">
      <c r="A19" s="75">
        <f t="shared" si="0"/>
        <v>15</v>
      </c>
      <c r="B19" s="293" t="s">
        <v>325</v>
      </c>
      <c r="C19" s="166" t="s">
        <v>223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09"/>
      <c r="Q19" s="221">
        <v>6</v>
      </c>
      <c r="R19" s="345"/>
      <c r="S19" s="345"/>
      <c r="T19" s="350"/>
      <c r="U19" s="350"/>
      <c r="V19" s="98">
        <f>SUM(D19:U19)</f>
        <v>6</v>
      </c>
      <c r="W19" s="247">
        <f>SUM(D19:U19)</f>
        <v>6</v>
      </c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</row>
    <row r="20" spans="1:35" s="2" customFormat="1" ht="15.75">
      <c r="A20" s="75">
        <f t="shared" si="0"/>
        <v>16</v>
      </c>
      <c r="B20" s="69" t="s">
        <v>61</v>
      </c>
      <c r="C20" s="17" t="s">
        <v>11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6"/>
      <c r="O20" s="344"/>
      <c r="P20" s="344"/>
      <c r="Q20" s="344"/>
      <c r="R20" s="46">
        <v>1</v>
      </c>
      <c r="S20" s="46">
        <v>3</v>
      </c>
      <c r="T20" s="46"/>
      <c r="U20" s="46"/>
      <c r="V20" s="98">
        <f>SUM(D20:U20)</f>
        <v>4</v>
      </c>
      <c r="W20" s="247">
        <f>SUM(D20:U20)</f>
        <v>4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</row>
    <row r="21" spans="1:21" s="243" customFormat="1" ht="15.75">
      <c r="A21" s="298"/>
      <c r="B21" s="241" t="s">
        <v>319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</row>
    <row r="22" spans="2:21" s="243" customFormat="1" ht="15.75">
      <c r="B22" s="241" t="s">
        <v>320</v>
      </c>
      <c r="C22" s="171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14:21" ht="15">
      <c r="N23" s="92"/>
      <c r="O23" s="92"/>
      <c r="P23" s="92"/>
      <c r="Q23" s="92"/>
      <c r="R23" s="92"/>
      <c r="S23" s="92"/>
      <c r="T23" s="92"/>
      <c r="U23" s="92"/>
    </row>
    <row r="24" spans="14:21" ht="15">
      <c r="N24" s="92"/>
      <c r="O24" s="92"/>
      <c r="P24" s="92"/>
      <c r="Q24" s="92"/>
      <c r="R24" s="92"/>
      <c r="S24" s="92"/>
      <c r="T24" s="92"/>
      <c r="U24" s="92"/>
    </row>
    <row r="25" spans="14:21" ht="15">
      <c r="N25" s="92"/>
      <c r="O25" s="92"/>
      <c r="P25" s="92"/>
      <c r="Q25" s="92"/>
      <c r="R25" s="92"/>
      <c r="S25" s="92"/>
      <c r="T25" s="92"/>
      <c r="U25" s="92"/>
    </row>
  </sheetData>
  <sheetProtection/>
  <mergeCells count="9">
    <mergeCell ref="D3:E3"/>
    <mergeCell ref="F3:G3"/>
    <mergeCell ref="V3:W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8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57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297" customWidth="1"/>
    <col min="20" max="21" width="8.7109375" style="335" customWidth="1"/>
    <col min="22" max="22" width="8.7109375" style="0" customWidth="1"/>
    <col min="23" max="23" width="10.0039062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35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244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5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40977</v>
      </c>
      <c r="E5" s="11">
        <v>40979</v>
      </c>
      <c r="F5" s="10">
        <v>40998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96" t="s">
        <v>7</v>
      </c>
      <c r="W5" s="244" t="s">
        <v>8</v>
      </c>
    </row>
    <row r="6" spans="1:23" s="41" customFormat="1" ht="15.75">
      <c r="A6" s="166">
        <v>1</v>
      </c>
      <c r="B6" s="69" t="s">
        <v>187</v>
      </c>
      <c r="C6" s="16" t="s">
        <v>14</v>
      </c>
      <c r="D6" s="54">
        <v>7</v>
      </c>
      <c r="E6" s="111">
        <v>2</v>
      </c>
      <c r="F6" s="54">
        <v>5</v>
      </c>
      <c r="G6" s="54">
        <v>8</v>
      </c>
      <c r="H6" s="54">
        <v>0</v>
      </c>
      <c r="I6" s="300">
        <v>0</v>
      </c>
      <c r="J6" s="54">
        <v>32.5</v>
      </c>
      <c r="K6" s="54">
        <v>28</v>
      </c>
      <c r="L6" s="54">
        <v>13</v>
      </c>
      <c r="M6" s="54">
        <v>15</v>
      </c>
      <c r="N6" s="300"/>
      <c r="O6" s="300"/>
      <c r="P6" s="54">
        <v>5</v>
      </c>
      <c r="Q6" s="54">
        <v>13</v>
      </c>
      <c r="R6" s="54">
        <v>10</v>
      </c>
      <c r="S6" s="54"/>
      <c r="T6" s="361">
        <v>4</v>
      </c>
      <c r="U6" s="361">
        <v>4</v>
      </c>
      <c r="V6" s="98">
        <f aca="true" t="shared" si="0" ref="V6:V32">SUM(D6:U6)</f>
        <v>146.5</v>
      </c>
      <c r="W6" s="248">
        <f aca="true" t="shared" si="1" ref="W6:W32">SUM(D6:U6)</f>
        <v>146.5</v>
      </c>
    </row>
    <row r="7" spans="1:23" s="41" customFormat="1" ht="15.75">
      <c r="A7" s="53">
        <f>(1+A6)</f>
        <v>2</v>
      </c>
      <c r="B7" s="45" t="s">
        <v>271</v>
      </c>
      <c r="C7" s="53" t="s">
        <v>272</v>
      </c>
      <c r="D7" s="54">
        <v>0</v>
      </c>
      <c r="E7" s="111">
        <v>0</v>
      </c>
      <c r="F7" s="54">
        <v>0</v>
      </c>
      <c r="G7" s="54">
        <v>0</v>
      </c>
      <c r="H7" s="54">
        <v>0</v>
      </c>
      <c r="I7" s="300">
        <v>0</v>
      </c>
      <c r="J7" s="399">
        <v>32.5</v>
      </c>
      <c r="K7" s="399">
        <v>37</v>
      </c>
      <c r="L7" s="54">
        <v>11</v>
      </c>
      <c r="M7" s="54">
        <v>13</v>
      </c>
      <c r="N7" s="300"/>
      <c r="O7" s="300"/>
      <c r="P7" s="54">
        <v>9</v>
      </c>
      <c r="Q7" s="54">
        <v>6</v>
      </c>
      <c r="R7" s="54">
        <v>17</v>
      </c>
      <c r="S7" s="54">
        <v>14</v>
      </c>
      <c r="T7" s="361"/>
      <c r="U7" s="361"/>
      <c r="V7" s="98">
        <f>SUM(D7:U7)</f>
        <v>139.5</v>
      </c>
      <c r="W7" s="248">
        <f>SUM(D7:U7)</f>
        <v>139.5</v>
      </c>
    </row>
    <row r="8" spans="1:23" s="335" customFormat="1" ht="15.75">
      <c r="A8" s="53">
        <f aca="true" t="shared" si="2" ref="A8:A32">(1+A7)</f>
        <v>3</v>
      </c>
      <c r="B8" s="72" t="s">
        <v>194</v>
      </c>
      <c r="C8" s="14" t="s">
        <v>195</v>
      </c>
      <c r="D8" s="53">
        <v>0</v>
      </c>
      <c r="E8" s="111">
        <v>0</v>
      </c>
      <c r="F8" s="54">
        <v>4</v>
      </c>
      <c r="G8" s="54">
        <v>2</v>
      </c>
      <c r="H8" s="54">
        <v>0</v>
      </c>
      <c r="I8" s="54">
        <v>0</v>
      </c>
      <c r="J8" s="398">
        <v>32.5</v>
      </c>
      <c r="K8" s="398">
        <v>24</v>
      </c>
      <c r="L8" s="54">
        <v>20</v>
      </c>
      <c r="M8" s="54">
        <v>20</v>
      </c>
      <c r="N8" s="54"/>
      <c r="O8" s="300"/>
      <c r="P8" s="54">
        <v>19</v>
      </c>
      <c r="Q8" s="54">
        <v>18</v>
      </c>
      <c r="R8" s="300"/>
      <c r="S8" s="300"/>
      <c r="T8" s="361"/>
      <c r="U8" s="361"/>
      <c r="V8" s="98">
        <f>SUM(D8:U8)</f>
        <v>139.5</v>
      </c>
      <c r="W8" s="248">
        <f>SUM(D8:U8)</f>
        <v>139.5</v>
      </c>
    </row>
    <row r="9" spans="1:23" s="41" customFormat="1" ht="15.75">
      <c r="A9" s="53">
        <f t="shared" si="2"/>
        <v>4</v>
      </c>
      <c r="B9" s="69" t="s">
        <v>186</v>
      </c>
      <c r="C9" s="16" t="s">
        <v>83</v>
      </c>
      <c r="D9" s="53">
        <v>10</v>
      </c>
      <c r="E9" s="111">
        <v>11</v>
      </c>
      <c r="F9" s="54">
        <v>9</v>
      </c>
      <c r="G9" s="54">
        <v>0</v>
      </c>
      <c r="H9" s="54">
        <v>15</v>
      </c>
      <c r="I9" s="54">
        <v>7</v>
      </c>
      <c r="J9" s="54">
        <v>20</v>
      </c>
      <c r="K9" s="54">
        <v>37</v>
      </c>
      <c r="L9" s="54"/>
      <c r="M9" s="300"/>
      <c r="N9" s="300"/>
      <c r="O9" s="300"/>
      <c r="P9" s="54">
        <v>8</v>
      </c>
      <c r="Q9" s="54"/>
      <c r="R9" s="54"/>
      <c r="S9" s="54"/>
      <c r="T9" s="361"/>
      <c r="U9" s="361"/>
      <c r="V9" s="98">
        <f t="shared" si="0"/>
        <v>117</v>
      </c>
      <c r="W9" s="248">
        <f t="shared" si="1"/>
        <v>117</v>
      </c>
    </row>
    <row r="10" spans="1:23" s="41" customFormat="1" ht="15.75">
      <c r="A10" s="53">
        <f t="shared" si="2"/>
        <v>5</v>
      </c>
      <c r="B10" s="84" t="s">
        <v>205</v>
      </c>
      <c r="C10" s="53" t="s">
        <v>83</v>
      </c>
      <c r="D10" s="53">
        <v>0</v>
      </c>
      <c r="E10" s="111">
        <v>0</v>
      </c>
      <c r="F10" s="54">
        <v>0</v>
      </c>
      <c r="G10" s="54">
        <v>0</v>
      </c>
      <c r="H10" s="54">
        <v>12</v>
      </c>
      <c r="I10" s="54">
        <v>11</v>
      </c>
      <c r="J10" s="54">
        <v>20</v>
      </c>
      <c r="K10" s="54">
        <v>28</v>
      </c>
      <c r="L10" s="54">
        <v>17</v>
      </c>
      <c r="M10" s="54">
        <v>10</v>
      </c>
      <c r="N10" s="300"/>
      <c r="O10" s="300"/>
      <c r="P10" s="300"/>
      <c r="Q10" s="54"/>
      <c r="R10" s="54"/>
      <c r="S10" s="54"/>
      <c r="T10" s="361">
        <v>2</v>
      </c>
      <c r="U10" s="361">
        <v>2</v>
      </c>
      <c r="V10" s="98">
        <f t="shared" si="0"/>
        <v>102</v>
      </c>
      <c r="W10" s="248">
        <f t="shared" si="1"/>
        <v>102</v>
      </c>
    </row>
    <row r="11" spans="1:23" ht="15.75">
      <c r="A11" s="53">
        <f t="shared" si="2"/>
        <v>6</v>
      </c>
      <c r="B11" s="69" t="s">
        <v>189</v>
      </c>
      <c r="C11" s="17" t="s">
        <v>81</v>
      </c>
      <c r="D11" s="53">
        <v>3</v>
      </c>
      <c r="E11" s="54">
        <v>1</v>
      </c>
      <c r="F11" s="54">
        <v>7</v>
      </c>
      <c r="G11" s="54">
        <v>3</v>
      </c>
      <c r="H11" s="54">
        <v>8</v>
      </c>
      <c r="I11" s="54">
        <v>9</v>
      </c>
      <c r="J11" s="54">
        <v>11</v>
      </c>
      <c r="K11" s="54">
        <v>19</v>
      </c>
      <c r="L11" s="54"/>
      <c r="M11" s="54"/>
      <c r="N11" s="54">
        <v>5</v>
      </c>
      <c r="O11" s="54">
        <v>10</v>
      </c>
      <c r="P11" s="54">
        <v>2</v>
      </c>
      <c r="Q11" s="54">
        <v>11</v>
      </c>
      <c r="R11" s="54">
        <v>5</v>
      </c>
      <c r="S11" s="54">
        <v>5</v>
      </c>
      <c r="T11" s="361"/>
      <c r="U11" s="361"/>
      <c r="V11" s="98">
        <f t="shared" si="0"/>
        <v>99</v>
      </c>
      <c r="W11" s="248">
        <f t="shared" si="1"/>
        <v>99</v>
      </c>
    </row>
    <row r="12" spans="1:23" ht="15.75">
      <c r="A12" s="53">
        <f t="shared" si="2"/>
        <v>7</v>
      </c>
      <c r="B12" s="116" t="s">
        <v>238</v>
      </c>
      <c r="C12" s="53" t="s">
        <v>241</v>
      </c>
      <c r="D12" s="53">
        <v>0</v>
      </c>
      <c r="E12" s="54">
        <v>0</v>
      </c>
      <c r="F12" s="54">
        <v>0</v>
      </c>
      <c r="G12" s="54">
        <v>0</v>
      </c>
      <c r="H12" s="54">
        <v>10</v>
      </c>
      <c r="I12" s="54">
        <v>14</v>
      </c>
      <c r="J12" s="54">
        <v>32.5</v>
      </c>
      <c r="K12" s="54">
        <v>5</v>
      </c>
      <c r="L12" s="54"/>
      <c r="M12" s="54"/>
      <c r="N12" s="300"/>
      <c r="O12" s="300"/>
      <c r="P12" s="300"/>
      <c r="Q12" s="54"/>
      <c r="R12" s="54">
        <v>6</v>
      </c>
      <c r="S12" s="54">
        <v>11</v>
      </c>
      <c r="T12" s="361">
        <v>9</v>
      </c>
      <c r="U12" s="361">
        <v>9</v>
      </c>
      <c r="V12" s="98">
        <f t="shared" si="0"/>
        <v>96.5</v>
      </c>
      <c r="W12" s="248">
        <f t="shared" si="1"/>
        <v>96.5</v>
      </c>
    </row>
    <row r="13" spans="1:23" ht="15.75">
      <c r="A13" s="53">
        <f t="shared" si="2"/>
        <v>8</v>
      </c>
      <c r="B13" s="69" t="s">
        <v>190</v>
      </c>
      <c r="C13" s="17" t="s">
        <v>192</v>
      </c>
      <c r="D13" s="53">
        <v>2</v>
      </c>
      <c r="E13" s="54">
        <v>6</v>
      </c>
      <c r="F13" s="54">
        <v>0</v>
      </c>
      <c r="G13" s="300">
        <v>0</v>
      </c>
      <c r="H13" s="54">
        <v>5</v>
      </c>
      <c r="I13" s="54">
        <v>5</v>
      </c>
      <c r="J13" s="54">
        <v>0</v>
      </c>
      <c r="K13" s="54">
        <v>0</v>
      </c>
      <c r="L13" s="300"/>
      <c r="M13" s="300"/>
      <c r="N13" s="54">
        <v>10</v>
      </c>
      <c r="O13" s="54">
        <v>3</v>
      </c>
      <c r="P13" s="54">
        <v>14</v>
      </c>
      <c r="Q13" s="54">
        <v>9</v>
      </c>
      <c r="R13" s="54">
        <v>12</v>
      </c>
      <c r="S13" s="54">
        <v>3</v>
      </c>
      <c r="T13" s="361"/>
      <c r="U13" s="361"/>
      <c r="V13" s="98">
        <f t="shared" si="0"/>
        <v>69</v>
      </c>
      <c r="W13" s="248">
        <f t="shared" si="1"/>
        <v>69</v>
      </c>
    </row>
    <row r="14" spans="1:23" ht="15.75">
      <c r="A14" s="53">
        <f t="shared" si="2"/>
        <v>9</v>
      </c>
      <c r="B14" s="69" t="s">
        <v>188</v>
      </c>
      <c r="C14" s="17" t="s">
        <v>14</v>
      </c>
      <c r="D14" s="53">
        <v>5</v>
      </c>
      <c r="E14" s="54">
        <v>8</v>
      </c>
      <c r="F14" s="54">
        <v>0</v>
      </c>
      <c r="G14" s="300">
        <v>0</v>
      </c>
      <c r="H14" s="300">
        <v>0</v>
      </c>
      <c r="I14" s="300">
        <v>0</v>
      </c>
      <c r="J14" s="54">
        <v>0</v>
      </c>
      <c r="K14" s="54">
        <v>0</v>
      </c>
      <c r="L14" s="54">
        <v>9</v>
      </c>
      <c r="M14" s="54">
        <v>17</v>
      </c>
      <c r="N14" s="54"/>
      <c r="O14" s="54"/>
      <c r="P14" s="54">
        <v>16</v>
      </c>
      <c r="Q14" s="54">
        <v>8</v>
      </c>
      <c r="R14" s="54"/>
      <c r="S14" s="54"/>
      <c r="T14" s="361"/>
      <c r="U14" s="361"/>
      <c r="V14" s="98">
        <f t="shared" si="0"/>
        <v>63</v>
      </c>
      <c r="W14" s="248">
        <f t="shared" si="1"/>
        <v>63</v>
      </c>
    </row>
    <row r="15" spans="1:23" ht="15.75">
      <c r="A15" s="53">
        <f t="shared" si="2"/>
        <v>10</v>
      </c>
      <c r="B15" s="71" t="s">
        <v>133</v>
      </c>
      <c r="C15" s="53" t="s">
        <v>82</v>
      </c>
      <c r="D15" s="53">
        <v>0</v>
      </c>
      <c r="E15" s="54">
        <v>0</v>
      </c>
      <c r="F15" s="300">
        <v>0</v>
      </c>
      <c r="G15" s="54">
        <v>11</v>
      </c>
      <c r="H15" s="300">
        <v>0</v>
      </c>
      <c r="I15" s="300">
        <v>0</v>
      </c>
      <c r="J15" s="54">
        <v>4</v>
      </c>
      <c r="K15" s="54">
        <v>11</v>
      </c>
      <c r="L15" s="54">
        <v>2</v>
      </c>
      <c r="M15" s="54">
        <v>5</v>
      </c>
      <c r="N15" s="54">
        <v>7</v>
      </c>
      <c r="O15" s="54">
        <v>5</v>
      </c>
      <c r="P15" s="54"/>
      <c r="Q15" s="54"/>
      <c r="R15" s="54">
        <v>4</v>
      </c>
      <c r="S15" s="54">
        <v>6</v>
      </c>
      <c r="T15" s="361"/>
      <c r="U15" s="361"/>
      <c r="V15" s="98">
        <f t="shared" si="0"/>
        <v>55</v>
      </c>
      <c r="W15" s="248">
        <f t="shared" si="1"/>
        <v>55</v>
      </c>
    </row>
    <row r="16" spans="1:23" ht="15.75">
      <c r="A16" s="53">
        <f t="shared" si="2"/>
        <v>11</v>
      </c>
      <c r="B16" s="84" t="s">
        <v>239</v>
      </c>
      <c r="C16" s="16" t="s">
        <v>82</v>
      </c>
      <c r="D16" s="53">
        <v>0</v>
      </c>
      <c r="E16" s="54">
        <v>0</v>
      </c>
      <c r="F16" s="300">
        <v>0</v>
      </c>
      <c r="G16" s="300">
        <v>0</v>
      </c>
      <c r="H16" s="54">
        <v>7</v>
      </c>
      <c r="I16" s="54">
        <v>6</v>
      </c>
      <c r="J16" s="54">
        <v>7</v>
      </c>
      <c r="K16" s="54">
        <v>19</v>
      </c>
      <c r="L16" s="54"/>
      <c r="M16" s="54"/>
      <c r="N16" s="54">
        <v>3</v>
      </c>
      <c r="O16" s="54">
        <v>2</v>
      </c>
      <c r="P16" s="54">
        <v>6</v>
      </c>
      <c r="Q16" s="54">
        <v>3</v>
      </c>
      <c r="R16" s="300"/>
      <c r="S16" s="54"/>
      <c r="T16" s="361"/>
      <c r="U16" s="361"/>
      <c r="V16" s="98">
        <f t="shared" si="0"/>
        <v>53</v>
      </c>
      <c r="W16" s="248">
        <f t="shared" si="1"/>
        <v>53</v>
      </c>
    </row>
    <row r="17" spans="1:23" ht="15.75">
      <c r="A17" s="53">
        <f t="shared" si="2"/>
        <v>12</v>
      </c>
      <c r="B17" s="226" t="s">
        <v>315</v>
      </c>
      <c r="C17" s="330" t="s">
        <v>316</v>
      </c>
      <c r="D17" s="39"/>
      <c r="E17" s="39"/>
      <c r="F17" s="309"/>
      <c r="G17" s="309"/>
      <c r="H17" s="309"/>
      <c r="I17" s="39"/>
      <c r="J17" s="39"/>
      <c r="K17" s="39"/>
      <c r="L17" s="221">
        <v>6</v>
      </c>
      <c r="M17" s="221">
        <v>1</v>
      </c>
      <c r="N17" s="239">
        <v>1</v>
      </c>
      <c r="O17" s="239">
        <v>7</v>
      </c>
      <c r="P17" s="239">
        <v>7</v>
      </c>
      <c r="Q17" s="239">
        <v>1</v>
      </c>
      <c r="R17" s="239">
        <v>2</v>
      </c>
      <c r="S17" s="239">
        <v>9</v>
      </c>
      <c r="T17" s="364">
        <v>6</v>
      </c>
      <c r="U17" s="364">
        <v>6</v>
      </c>
      <c r="V17" s="98">
        <f t="shared" si="0"/>
        <v>46</v>
      </c>
      <c r="W17" s="248">
        <f t="shared" si="1"/>
        <v>46</v>
      </c>
    </row>
    <row r="18" spans="1:23" ht="15.75">
      <c r="A18" s="53">
        <f t="shared" si="2"/>
        <v>13</v>
      </c>
      <c r="B18" s="81" t="s">
        <v>209</v>
      </c>
      <c r="C18" s="53" t="s">
        <v>14</v>
      </c>
      <c r="D18" s="53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20</v>
      </c>
      <c r="K18" s="54">
        <v>14</v>
      </c>
      <c r="L18" s="54"/>
      <c r="M18" s="54"/>
      <c r="N18" s="300"/>
      <c r="O18" s="300"/>
      <c r="P18" s="300"/>
      <c r="Q18" s="54"/>
      <c r="R18" s="54"/>
      <c r="S18" s="54"/>
      <c r="T18" s="361"/>
      <c r="U18" s="361"/>
      <c r="V18" s="98">
        <f t="shared" si="0"/>
        <v>34</v>
      </c>
      <c r="W18" s="248">
        <f t="shared" si="1"/>
        <v>34</v>
      </c>
    </row>
    <row r="19" spans="1:23" ht="15.75">
      <c r="A19" s="53">
        <f t="shared" si="2"/>
        <v>14</v>
      </c>
      <c r="B19" s="81" t="s">
        <v>204</v>
      </c>
      <c r="C19" s="53" t="s">
        <v>223</v>
      </c>
      <c r="D19" s="53">
        <v>0</v>
      </c>
      <c r="E19" s="54">
        <v>0</v>
      </c>
      <c r="F19" s="300">
        <v>0</v>
      </c>
      <c r="G19" s="300">
        <v>0</v>
      </c>
      <c r="H19" s="300">
        <v>0</v>
      </c>
      <c r="I19" s="54">
        <v>0</v>
      </c>
      <c r="J19" s="54">
        <v>20</v>
      </c>
      <c r="K19" s="54">
        <v>11</v>
      </c>
      <c r="L19" s="54"/>
      <c r="M19" s="54"/>
      <c r="N19" s="54"/>
      <c r="O19" s="54"/>
      <c r="P19" s="54"/>
      <c r="Q19" s="54"/>
      <c r="R19" s="54"/>
      <c r="S19" s="54"/>
      <c r="T19" s="361"/>
      <c r="U19" s="361"/>
      <c r="V19" s="98">
        <f t="shared" si="0"/>
        <v>31</v>
      </c>
      <c r="W19" s="248">
        <f t="shared" si="1"/>
        <v>31</v>
      </c>
    </row>
    <row r="20" spans="1:23" ht="15.75">
      <c r="A20" s="53">
        <f t="shared" si="2"/>
        <v>15</v>
      </c>
      <c r="B20" s="84" t="s">
        <v>240</v>
      </c>
      <c r="C20" s="54" t="s">
        <v>91</v>
      </c>
      <c r="D20" s="54">
        <v>0</v>
      </c>
      <c r="E20" s="54">
        <v>0</v>
      </c>
      <c r="F20" s="300">
        <v>0</v>
      </c>
      <c r="G20" s="300">
        <v>0</v>
      </c>
      <c r="H20" s="54">
        <v>6</v>
      </c>
      <c r="I20" s="54">
        <v>4</v>
      </c>
      <c r="J20" s="54">
        <v>0</v>
      </c>
      <c r="K20" s="54">
        <v>0</v>
      </c>
      <c r="L20" s="300"/>
      <c r="M20" s="54"/>
      <c r="N20" s="54"/>
      <c r="O20" s="54"/>
      <c r="P20" s="54">
        <v>11</v>
      </c>
      <c r="Q20" s="54">
        <v>7</v>
      </c>
      <c r="R20" s="54"/>
      <c r="S20" s="54"/>
      <c r="T20" s="361"/>
      <c r="U20" s="361"/>
      <c r="V20" s="98">
        <f t="shared" si="0"/>
        <v>28</v>
      </c>
      <c r="W20" s="248">
        <f t="shared" si="1"/>
        <v>28</v>
      </c>
    </row>
    <row r="21" spans="1:23" ht="15.75">
      <c r="A21" s="53">
        <f t="shared" si="2"/>
        <v>16</v>
      </c>
      <c r="B21" s="81" t="s">
        <v>256</v>
      </c>
      <c r="C21" s="53" t="s">
        <v>223</v>
      </c>
      <c r="D21" s="53">
        <v>0</v>
      </c>
      <c r="E21" s="54">
        <v>0</v>
      </c>
      <c r="F21" s="300">
        <v>0</v>
      </c>
      <c r="G21" s="300">
        <v>0</v>
      </c>
      <c r="H21" s="300">
        <v>0</v>
      </c>
      <c r="I21" s="54">
        <v>0</v>
      </c>
      <c r="J21" s="54">
        <v>7</v>
      </c>
      <c r="K21" s="54">
        <v>19</v>
      </c>
      <c r="L21" s="54"/>
      <c r="M21" s="54"/>
      <c r="N21" s="54"/>
      <c r="O21" s="54"/>
      <c r="P21" s="54"/>
      <c r="Q21" s="54"/>
      <c r="R21" s="54"/>
      <c r="S21" s="54"/>
      <c r="T21" s="361"/>
      <c r="U21" s="361"/>
      <c r="V21" s="98">
        <f t="shared" si="0"/>
        <v>26</v>
      </c>
      <c r="W21" s="248">
        <f t="shared" si="1"/>
        <v>26</v>
      </c>
    </row>
    <row r="22" spans="1:23" ht="15.75">
      <c r="A22" s="53">
        <f t="shared" si="2"/>
        <v>17</v>
      </c>
      <c r="B22" s="45" t="s">
        <v>132</v>
      </c>
      <c r="C22" s="53" t="s">
        <v>83</v>
      </c>
      <c r="D22" s="54">
        <v>0</v>
      </c>
      <c r="E22" s="54">
        <v>0</v>
      </c>
      <c r="F22" s="300">
        <v>0</v>
      </c>
      <c r="G22" s="300">
        <v>0</v>
      </c>
      <c r="H22" s="54">
        <v>4</v>
      </c>
      <c r="I22" s="54">
        <v>0</v>
      </c>
      <c r="J22" s="54">
        <v>0</v>
      </c>
      <c r="K22" s="54">
        <v>0</v>
      </c>
      <c r="L22" s="54">
        <v>10</v>
      </c>
      <c r="M22" s="54">
        <v>4</v>
      </c>
      <c r="N22" s="300"/>
      <c r="O22" s="54"/>
      <c r="P22" s="54"/>
      <c r="Q22" s="54"/>
      <c r="R22" s="54"/>
      <c r="S22" s="54"/>
      <c r="T22" s="361"/>
      <c r="U22" s="361"/>
      <c r="V22" s="98">
        <f t="shared" si="0"/>
        <v>18</v>
      </c>
      <c r="W22" s="248">
        <f t="shared" si="1"/>
        <v>18</v>
      </c>
    </row>
    <row r="23" spans="1:23" ht="15.75">
      <c r="A23" s="53">
        <f t="shared" si="2"/>
        <v>18</v>
      </c>
      <c r="B23" s="303" t="s">
        <v>191</v>
      </c>
      <c r="C23" s="16" t="s">
        <v>82</v>
      </c>
      <c r="D23" s="53">
        <v>0</v>
      </c>
      <c r="E23" s="54">
        <v>3</v>
      </c>
      <c r="F23" s="54">
        <v>12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/>
      <c r="M23" s="54"/>
      <c r="N23" s="300"/>
      <c r="O23" s="300"/>
      <c r="P23" s="300"/>
      <c r="Q23" s="54"/>
      <c r="R23" s="54"/>
      <c r="S23" s="54"/>
      <c r="T23" s="361"/>
      <c r="U23" s="361"/>
      <c r="V23" s="98">
        <f t="shared" si="0"/>
        <v>15</v>
      </c>
      <c r="W23" s="248">
        <f t="shared" si="1"/>
        <v>15</v>
      </c>
    </row>
    <row r="24" spans="1:23" s="41" customFormat="1" ht="15.75">
      <c r="A24" s="53">
        <f t="shared" si="2"/>
        <v>19</v>
      </c>
      <c r="B24" s="34" t="s">
        <v>200</v>
      </c>
      <c r="C24" s="53" t="s">
        <v>83</v>
      </c>
      <c r="D24" s="53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2</v>
      </c>
      <c r="K24" s="54">
        <v>5</v>
      </c>
      <c r="L24" s="54">
        <v>5</v>
      </c>
      <c r="M24" s="54"/>
      <c r="N24" s="300"/>
      <c r="O24" s="300"/>
      <c r="P24" s="300"/>
      <c r="Q24" s="54"/>
      <c r="R24" s="54"/>
      <c r="S24" s="54"/>
      <c r="T24" s="361"/>
      <c r="U24" s="361"/>
      <c r="V24" s="98">
        <f t="shared" si="0"/>
        <v>12</v>
      </c>
      <c r="W24" s="248">
        <f t="shared" si="1"/>
        <v>12</v>
      </c>
    </row>
    <row r="25" spans="1:23" s="41" customFormat="1" ht="15.75">
      <c r="A25" s="53">
        <f t="shared" si="2"/>
        <v>20</v>
      </c>
      <c r="B25" s="304" t="s">
        <v>230</v>
      </c>
      <c r="C25" s="305" t="s">
        <v>112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10"/>
      <c r="O25" s="310"/>
      <c r="P25" s="310"/>
      <c r="Q25" s="15"/>
      <c r="R25" s="14">
        <v>8</v>
      </c>
      <c r="S25" s="14">
        <v>4</v>
      </c>
      <c r="T25" s="365"/>
      <c r="U25" s="365"/>
      <c r="V25" s="98">
        <f t="shared" si="0"/>
        <v>12</v>
      </c>
      <c r="W25" s="248">
        <f t="shared" si="1"/>
        <v>12</v>
      </c>
    </row>
    <row r="26" spans="1:23" s="306" customFormat="1" ht="15.75">
      <c r="A26" s="53">
        <f t="shared" si="2"/>
        <v>21</v>
      </c>
      <c r="B26" s="275" t="s">
        <v>324</v>
      </c>
      <c r="C26" s="53" t="s">
        <v>83</v>
      </c>
      <c r="D26" s="39"/>
      <c r="E26" s="39"/>
      <c r="F26" s="39"/>
      <c r="G26" s="39"/>
      <c r="H26" s="39"/>
      <c r="I26" s="39"/>
      <c r="J26" s="39"/>
      <c r="K26" s="39"/>
      <c r="L26" s="39"/>
      <c r="M26" s="309"/>
      <c r="N26" s="309"/>
      <c r="O26" s="309"/>
      <c r="P26" s="221">
        <v>3</v>
      </c>
      <c r="Q26" s="221">
        <v>5</v>
      </c>
      <c r="R26" s="221"/>
      <c r="S26" s="221"/>
      <c r="T26" s="350"/>
      <c r="U26" s="350"/>
      <c r="V26" s="98">
        <f t="shared" si="0"/>
        <v>8</v>
      </c>
      <c r="W26" s="248">
        <f t="shared" si="1"/>
        <v>8</v>
      </c>
    </row>
    <row r="27" spans="1:23" s="41" customFormat="1" ht="15.75">
      <c r="A27" s="53">
        <f t="shared" si="2"/>
        <v>22</v>
      </c>
      <c r="B27" s="69" t="s">
        <v>333</v>
      </c>
      <c r="C27" s="305" t="s">
        <v>81</v>
      </c>
      <c r="D27" s="15"/>
      <c r="E27" s="15"/>
      <c r="F27" s="15"/>
      <c r="G27" s="15"/>
      <c r="H27" s="15"/>
      <c r="I27" s="15"/>
      <c r="J27" s="15"/>
      <c r="K27" s="15"/>
      <c r="L27" s="307"/>
      <c r="M27" s="307"/>
      <c r="N27" s="308"/>
      <c r="O27" s="308"/>
      <c r="P27" s="310"/>
      <c r="Q27" s="310"/>
      <c r="R27" s="14">
        <v>7</v>
      </c>
      <c r="S27" s="310"/>
      <c r="T27" s="366"/>
      <c r="U27" s="366"/>
      <c r="V27" s="98">
        <f t="shared" si="0"/>
        <v>7</v>
      </c>
      <c r="W27" s="248">
        <f t="shared" si="1"/>
        <v>7</v>
      </c>
    </row>
    <row r="28" spans="1:23" s="306" customFormat="1" ht="15.75">
      <c r="A28" s="53">
        <f t="shared" si="2"/>
        <v>23</v>
      </c>
      <c r="B28" s="77" t="s">
        <v>242</v>
      </c>
      <c r="C28" s="53" t="s">
        <v>83</v>
      </c>
      <c r="D28" s="53">
        <v>0</v>
      </c>
      <c r="E28" s="54">
        <v>0</v>
      </c>
      <c r="F28" s="54">
        <v>0</v>
      </c>
      <c r="G28" s="54">
        <v>6</v>
      </c>
      <c r="H28" s="54">
        <v>0</v>
      </c>
      <c r="I28" s="54">
        <v>0</v>
      </c>
      <c r="J28" s="54">
        <v>0</v>
      </c>
      <c r="K28" s="54">
        <v>0</v>
      </c>
      <c r="L28" s="54"/>
      <c r="M28" s="300"/>
      <c r="N28" s="300"/>
      <c r="O28" s="300"/>
      <c r="P28" s="54"/>
      <c r="Q28" s="54"/>
      <c r="R28" s="54"/>
      <c r="S28" s="54"/>
      <c r="T28" s="361"/>
      <c r="U28" s="361"/>
      <c r="V28" s="98">
        <f t="shared" si="0"/>
        <v>6</v>
      </c>
      <c r="W28" s="248">
        <f t="shared" si="1"/>
        <v>6</v>
      </c>
    </row>
    <row r="29" spans="1:23" s="41" customFormat="1" ht="15.75">
      <c r="A29" s="53">
        <f t="shared" si="2"/>
        <v>24</v>
      </c>
      <c r="B29" s="34" t="s">
        <v>197</v>
      </c>
      <c r="C29" s="53" t="s">
        <v>83</v>
      </c>
      <c r="D29" s="53">
        <v>0</v>
      </c>
      <c r="E29" s="54">
        <v>0</v>
      </c>
      <c r="F29" s="54">
        <v>0</v>
      </c>
      <c r="G29" s="54">
        <v>4</v>
      </c>
      <c r="H29" s="54">
        <v>0</v>
      </c>
      <c r="I29" s="54">
        <v>0</v>
      </c>
      <c r="J29" s="54">
        <v>0</v>
      </c>
      <c r="K29" s="54">
        <v>0</v>
      </c>
      <c r="L29" s="54"/>
      <c r="M29" s="54">
        <v>2</v>
      </c>
      <c r="N29" s="300"/>
      <c r="O29" s="300"/>
      <c r="P29" s="300"/>
      <c r="Q29" s="54"/>
      <c r="R29" s="54"/>
      <c r="S29" s="54"/>
      <c r="T29" s="361"/>
      <c r="U29" s="361"/>
      <c r="V29" s="98">
        <f t="shared" si="0"/>
        <v>6</v>
      </c>
      <c r="W29" s="248">
        <f t="shared" si="1"/>
        <v>6</v>
      </c>
    </row>
    <row r="30" spans="1:23" s="41" customFormat="1" ht="15.75">
      <c r="A30" s="53">
        <f t="shared" si="2"/>
        <v>25</v>
      </c>
      <c r="B30" s="69" t="s">
        <v>193</v>
      </c>
      <c r="C30" s="53" t="s">
        <v>74</v>
      </c>
      <c r="D30" s="53">
        <v>0</v>
      </c>
      <c r="E30" s="54">
        <v>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/>
      <c r="M30" s="54"/>
      <c r="N30" s="300"/>
      <c r="O30" s="300"/>
      <c r="P30" s="300"/>
      <c r="Q30" s="54"/>
      <c r="R30" s="54"/>
      <c r="S30" s="54"/>
      <c r="T30" s="361"/>
      <c r="U30" s="361"/>
      <c r="V30" s="98">
        <f t="shared" si="0"/>
        <v>4</v>
      </c>
      <c r="W30" s="248">
        <f t="shared" si="1"/>
        <v>4</v>
      </c>
    </row>
    <row r="31" spans="1:23" s="41" customFormat="1" ht="15.75">
      <c r="A31" s="53">
        <f t="shared" si="2"/>
        <v>26</v>
      </c>
      <c r="B31" s="81" t="s">
        <v>196</v>
      </c>
      <c r="C31" s="53" t="s">
        <v>99</v>
      </c>
      <c r="D31" s="53">
        <v>0</v>
      </c>
      <c r="E31" s="54">
        <v>0</v>
      </c>
      <c r="F31" s="54">
        <v>3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/>
      <c r="M31" s="54"/>
      <c r="N31" s="300"/>
      <c r="O31" s="300"/>
      <c r="P31" s="300"/>
      <c r="Q31" s="54"/>
      <c r="R31" s="54"/>
      <c r="S31" s="54"/>
      <c r="T31" s="361"/>
      <c r="U31" s="361"/>
      <c r="V31" s="98">
        <f t="shared" si="0"/>
        <v>4</v>
      </c>
      <c r="W31" s="248">
        <f t="shared" si="1"/>
        <v>4</v>
      </c>
    </row>
    <row r="32" spans="1:23" ht="15.75">
      <c r="A32" s="53">
        <f t="shared" si="2"/>
        <v>27</v>
      </c>
      <c r="B32" s="250" t="s">
        <v>322</v>
      </c>
      <c r="C32" s="16" t="s">
        <v>82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39">
        <v>2</v>
      </c>
      <c r="O32" s="239">
        <v>1</v>
      </c>
      <c r="P32" s="311"/>
      <c r="Q32" s="311"/>
      <c r="R32" s="239"/>
      <c r="S32" s="311"/>
      <c r="T32" s="364"/>
      <c r="U32" s="364"/>
      <c r="V32" s="98">
        <f t="shared" si="0"/>
        <v>3</v>
      </c>
      <c r="W32" s="248">
        <f t="shared" si="1"/>
        <v>3</v>
      </c>
    </row>
    <row r="33" spans="2:21" s="306" customFormat="1" ht="15.75">
      <c r="B33" s="303"/>
      <c r="L33" s="145"/>
      <c r="M33" s="145"/>
      <c r="N33" s="268"/>
      <c r="O33" s="268"/>
      <c r="T33" s="335"/>
      <c r="U33" s="335"/>
    </row>
    <row r="34" spans="1:22" s="251" customFormat="1" ht="15.75">
      <c r="A34" s="298"/>
      <c r="B34" s="241" t="s">
        <v>319</v>
      </c>
      <c r="J34" s="157"/>
      <c r="K34" s="157"/>
      <c r="L34" s="145"/>
      <c r="M34" s="274"/>
      <c r="N34" s="268"/>
      <c r="O34" s="268"/>
      <c r="P34" s="92"/>
      <c r="Q34" s="92"/>
      <c r="R34" s="92"/>
      <c r="S34" s="92"/>
      <c r="T34" s="92"/>
      <c r="U34" s="92"/>
      <c r="V34" s="92"/>
    </row>
    <row r="35" spans="2:22" s="251" customFormat="1" ht="15.75">
      <c r="B35" s="241" t="s">
        <v>320</v>
      </c>
      <c r="C35" s="171"/>
      <c r="J35" s="157"/>
      <c r="K35" s="157"/>
      <c r="L35" s="145"/>
      <c r="M35" s="145"/>
      <c r="N35" s="268"/>
      <c r="O35" s="268"/>
      <c r="P35" s="92"/>
      <c r="Q35" s="92"/>
      <c r="R35" s="92"/>
      <c r="S35" s="92"/>
      <c r="T35" s="92"/>
      <c r="U35" s="92"/>
      <c r="V35" s="92"/>
    </row>
    <row r="36" spans="1:15" ht="15">
      <c r="A36" s="400"/>
      <c r="B36" s="396" t="s">
        <v>339</v>
      </c>
      <c r="C36" s="395"/>
      <c r="L36" s="274"/>
      <c r="M36" s="145"/>
      <c r="N36" s="268"/>
      <c r="O36" s="268"/>
    </row>
    <row r="37" spans="2:15" ht="15.75" customHeight="1">
      <c r="B37" s="397" t="s">
        <v>340</v>
      </c>
      <c r="L37" s="274"/>
      <c r="M37" s="145"/>
      <c r="N37" s="268"/>
      <c r="O37" s="268"/>
    </row>
    <row r="38" spans="2:15" ht="15">
      <c r="B38" s="396"/>
      <c r="L38" s="274"/>
      <c r="M38" s="145"/>
      <c r="N38" s="268"/>
      <c r="O38" s="268"/>
    </row>
    <row r="39" spans="12:15" ht="15">
      <c r="L39" s="145"/>
      <c r="M39" s="145"/>
      <c r="N39" s="268"/>
      <c r="O39" s="268"/>
    </row>
    <row r="40" spans="12:15" ht="15">
      <c r="L40" s="276"/>
      <c r="M40" s="274"/>
      <c r="N40" s="268"/>
      <c r="O40" s="268"/>
    </row>
    <row r="41" spans="12:15" ht="15">
      <c r="L41" s="276"/>
      <c r="M41" s="145"/>
      <c r="N41" s="268"/>
      <c r="O41" s="268"/>
    </row>
    <row r="42" spans="12:15" ht="15">
      <c r="L42" s="274"/>
      <c r="M42" s="276"/>
      <c r="N42" s="268"/>
      <c r="O42" s="268"/>
    </row>
    <row r="43" spans="12:15" ht="15">
      <c r="L43" s="145"/>
      <c r="M43" s="145"/>
      <c r="N43" s="268"/>
      <c r="O43" s="268"/>
    </row>
    <row r="44" spans="12:15" ht="15">
      <c r="L44" s="145"/>
      <c r="M44" s="274"/>
      <c r="N44" s="268"/>
      <c r="O44" s="268"/>
    </row>
    <row r="45" spans="12:15" ht="15">
      <c r="L45" s="276"/>
      <c r="M45" s="145"/>
      <c r="N45" s="268"/>
      <c r="O45" s="268"/>
    </row>
    <row r="46" spans="12:15" ht="15">
      <c r="L46" s="145"/>
      <c r="M46" s="276"/>
      <c r="N46" s="268"/>
      <c r="O46" s="268"/>
    </row>
    <row r="47" spans="12:15" ht="15">
      <c r="L47" s="145"/>
      <c r="M47" s="92"/>
      <c r="N47" s="268"/>
      <c r="O47" s="92"/>
    </row>
    <row r="48" spans="12:14" ht="15">
      <c r="L48" s="145"/>
      <c r="M48" s="92"/>
      <c r="N48" s="92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A1">
      <selection activeCell="G27" sqref="G27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3" width="8.710937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36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64" t="s">
        <v>244</v>
      </c>
      <c r="K4" s="164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5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41083</v>
      </c>
      <c r="K5" s="10">
        <v>41084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96" t="s">
        <v>7</v>
      </c>
      <c r="W5" s="244" t="s">
        <v>8</v>
      </c>
    </row>
    <row r="6" spans="1:23" s="41" customFormat="1" ht="15">
      <c r="A6" s="37"/>
      <c r="B6" s="36"/>
      <c r="C6" s="38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7"/>
      <c r="W6" s="37"/>
    </row>
    <row r="7" spans="1:23" ht="15.75">
      <c r="A7" s="179">
        <v>1</v>
      </c>
      <c r="B7" s="69" t="s">
        <v>198</v>
      </c>
      <c r="C7" s="16" t="s">
        <v>83</v>
      </c>
      <c r="D7" s="57">
        <v>9</v>
      </c>
      <c r="E7" s="57">
        <v>11</v>
      </c>
      <c r="F7" s="57">
        <v>6</v>
      </c>
      <c r="G7" s="57">
        <v>0</v>
      </c>
      <c r="H7" s="57">
        <v>3</v>
      </c>
      <c r="I7" s="57">
        <v>4</v>
      </c>
      <c r="J7" s="13">
        <v>10</v>
      </c>
      <c r="K7" s="13">
        <v>10</v>
      </c>
      <c r="L7" s="57"/>
      <c r="M7" s="57"/>
      <c r="N7" s="57"/>
      <c r="O7" s="57"/>
      <c r="P7" s="57"/>
      <c r="Q7" s="312"/>
      <c r="R7" s="312"/>
      <c r="S7" s="312"/>
      <c r="T7" s="401"/>
      <c r="U7" s="401"/>
      <c r="V7" s="99">
        <f>SUM(D7:U7)</f>
        <v>53</v>
      </c>
      <c r="W7" s="246">
        <f>SUM(D7:U7)</f>
        <v>53</v>
      </c>
    </row>
    <row r="8" spans="1:23" ht="15.75">
      <c r="A8" s="49">
        <v>2</v>
      </c>
      <c r="B8" s="69" t="s">
        <v>199</v>
      </c>
      <c r="C8" s="17" t="s">
        <v>118</v>
      </c>
      <c r="D8" s="13">
        <v>6</v>
      </c>
      <c r="E8" s="13">
        <v>8</v>
      </c>
      <c r="F8" s="13">
        <v>9</v>
      </c>
      <c r="G8" s="13">
        <v>6</v>
      </c>
      <c r="H8" s="13">
        <v>9</v>
      </c>
      <c r="I8" s="13">
        <v>7</v>
      </c>
      <c r="J8" s="13"/>
      <c r="K8" s="13"/>
      <c r="L8" s="57">
        <v>5</v>
      </c>
      <c r="M8" s="57">
        <v>1</v>
      </c>
      <c r="N8" s="57"/>
      <c r="O8" s="57"/>
      <c r="P8" s="57"/>
      <c r="Q8" s="312"/>
      <c r="R8" s="312"/>
      <c r="S8" s="312"/>
      <c r="T8" s="401"/>
      <c r="U8" s="401"/>
      <c r="V8" s="99">
        <f>SUM(D8:U8)</f>
        <v>51</v>
      </c>
      <c r="W8" s="246">
        <f>SUM(D8:U8)</f>
        <v>51</v>
      </c>
    </row>
    <row r="9" spans="1:23" s="273" customFormat="1" ht="15.75">
      <c r="A9" s="49">
        <v>3</v>
      </c>
      <c r="B9" s="69" t="s">
        <v>242</v>
      </c>
      <c r="C9" s="17" t="s">
        <v>83</v>
      </c>
      <c r="D9" s="13">
        <v>2</v>
      </c>
      <c r="E9" s="13">
        <v>4</v>
      </c>
      <c r="F9" s="13">
        <v>4</v>
      </c>
      <c r="G9" s="13">
        <v>0</v>
      </c>
      <c r="H9" s="13">
        <v>0</v>
      </c>
      <c r="I9" s="13">
        <v>0</v>
      </c>
      <c r="J9" s="57"/>
      <c r="K9" s="57"/>
      <c r="L9" s="57"/>
      <c r="M9" s="57"/>
      <c r="N9" s="57"/>
      <c r="O9" s="312"/>
      <c r="P9" s="57">
        <v>6</v>
      </c>
      <c r="Q9" s="57">
        <v>6</v>
      </c>
      <c r="R9" s="312"/>
      <c r="S9" s="312"/>
      <c r="T9" s="401"/>
      <c r="U9" s="401"/>
      <c r="V9" s="99">
        <f>SUM(D9:U9)</f>
        <v>22</v>
      </c>
      <c r="W9" s="246">
        <f>SUM(D9:U9)</f>
        <v>22</v>
      </c>
    </row>
    <row r="10" spans="1:23" ht="15.75">
      <c r="A10" s="51">
        <v>4</v>
      </c>
      <c r="B10" s="69" t="s">
        <v>200</v>
      </c>
      <c r="C10" s="17" t="s">
        <v>83</v>
      </c>
      <c r="D10" s="13">
        <v>4</v>
      </c>
      <c r="E10" s="13">
        <v>6</v>
      </c>
      <c r="F10" s="13">
        <v>2</v>
      </c>
      <c r="G10" s="13">
        <v>1</v>
      </c>
      <c r="H10" s="13">
        <v>6</v>
      </c>
      <c r="I10" s="13">
        <v>1</v>
      </c>
      <c r="J10" s="53"/>
      <c r="K10" s="53"/>
      <c r="L10" s="54"/>
      <c r="M10" s="54"/>
      <c r="N10" s="54"/>
      <c r="O10" s="54"/>
      <c r="P10" s="54"/>
      <c r="Q10" s="300"/>
      <c r="R10" s="300"/>
      <c r="S10" s="300"/>
      <c r="T10" s="305"/>
      <c r="U10" s="305"/>
      <c r="V10" s="99">
        <f>SUM(D10:U10)</f>
        <v>20</v>
      </c>
      <c r="W10" s="246">
        <f>SUM(D10:U10)</f>
        <v>20</v>
      </c>
    </row>
    <row r="11" spans="1:23" ht="15">
      <c r="A11" s="49">
        <v>5</v>
      </c>
      <c r="B11" s="229" t="s">
        <v>313</v>
      </c>
      <c r="C11" s="231" t="s">
        <v>314</v>
      </c>
      <c r="D11" s="12"/>
      <c r="E11" s="12"/>
      <c r="F11" s="12"/>
      <c r="G11" s="12"/>
      <c r="H11" s="12"/>
      <c r="I11" s="12"/>
      <c r="J11" s="13"/>
      <c r="K11" s="13"/>
      <c r="L11" s="57"/>
      <c r="M11" s="57">
        <v>1</v>
      </c>
      <c r="N11" s="57"/>
      <c r="O11" s="57"/>
      <c r="P11" s="57"/>
      <c r="Q11" s="312"/>
      <c r="R11" s="312"/>
      <c r="S11" s="312"/>
      <c r="T11" s="401"/>
      <c r="U11" s="401"/>
      <c r="V11" s="99">
        <f>SUM(D11:U11)</f>
        <v>1</v>
      </c>
      <c r="W11" s="246">
        <f>SUM(D11:U11)</f>
        <v>1</v>
      </c>
    </row>
    <row r="12" spans="1:23" ht="15.75">
      <c r="A12" s="12"/>
      <c r="B12" s="66"/>
      <c r="C12" s="16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8"/>
      <c r="W12" s="12"/>
    </row>
    <row r="13" spans="1:22" s="251" customFormat="1" ht="15.75">
      <c r="A13" s="298"/>
      <c r="B13" s="241" t="s">
        <v>319</v>
      </c>
      <c r="J13" s="157"/>
      <c r="K13" s="157"/>
      <c r="L13" s="157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2:22" s="251" customFormat="1" ht="15.75">
      <c r="B14" s="241" t="s">
        <v>320</v>
      </c>
      <c r="C14" s="171"/>
      <c r="J14" s="157"/>
      <c r="K14" s="157"/>
      <c r="L14" s="157"/>
      <c r="M14" s="92"/>
      <c r="N14" s="92"/>
      <c r="O14" s="92"/>
      <c r="P14" s="92"/>
      <c r="Q14" s="92"/>
      <c r="R14" s="92"/>
      <c r="S14" s="92"/>
      <c r="T14" s="92"/>
      <c r="U14" s="92"/>
      <c r="V14" s="92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6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3.421875" style="0" customWidth="1"/>
    <col min="3" max="3" width="16.7109375" style="0" customWidth="1"/>
    <col min="4" max="9" width="8.7109375" style="0" customWidth="1"/>
    <col min="10" max="10" width="10.140625" style="0" customWidth="1"/>
    <col min="11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7.00390625" style="0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37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273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244" t="s">
        <v>8</v>
      </c>
    </row>
    <row r="6" spans="1:24" ht="15">
      <c r="A6" s="12"/>
      <c r="B6" s="2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4"/>
      <c r="X6" s="12"/>
    </row>
    <row r="7" spans="1:24" ht="15.75">
      <c r="A7" s="201">
        <v>1</v>
      </c>
      <c r="B7" s="69" t="s">
        <v>201</v>
      </c>
      <c r="C7" s="16" t="s">
        <v>82</v>
      </c>
      <c r="D7" s="53">
        <v>5</v>
      </c>
      <c r="E7" s="53">
        <v>5</v>
      </c>
      <c r="F7" s="53">
        <v>5</v>
      </c>
      <c r="G7" s="53">
        <v>5</v>
      </c>
      <c r="H7" s="53">
        <v>6</v>
      </c>
      <c r="I7" s="53">
        <v>6</v>
      </c>
      <c r="J7" s="53">
        <v>3.5</v>
      </c>
      <c r="K7" s="53">
        <v>6</v>
      </c>
      <c r="L7" s="53">
        <v>1</v>
      </c>
      <c r="M7" s="54"/>
      <c r="N7" s="54"/>
      <c r="O7" s="54"/>
      <c r="P7" s="54"/>
      <c r="Q7" s="300"/>
      <c r="R7" s="300"/>
      <c r="S7" s="300"/>
      <c r="T7" s="361"/>
      <c r="U7" s="361"/>
      <c r="V7" s="53">
        <f>(5+20)</f>
        <v>25</v>
      </c>
      <c r="W7" s="107">
        <f>SUM(D7:V7)</f>
        <v>67.5</v>
      </c>
      <c r="X7" s="246">
        <f>SUM(D7:V7)</f>
        <v>67.5</v>
      </c>
    </row>
    <row r="8" spans="1:24" ht="15">
      <c r="A8" s="202">
        <v>2</v>
      </c>
      <c r="B8" s="156" t="s">
        <v>275</v>
      </c>
      <c r="C8" s="53" t="s">
        <v>112</v>
      </c>
      <c r="D8" s="53"/>
      <c r="E8" s="53"/>
      <c r="F8" s="53"/>
      <c r="G8" s="53"/>
      <c r="H8" s="53"/>
      <c r="I8" s="53"/>
      <c r="J8" s="53">
        <v>3.5</v>
      </c>
      <c r="K8" s="53">
        <v>1</v>
      </c>
      <c r="L8" s="53"/>
      <c r="M8" s="54"/>
      <c r="N8" s="54"/>
      <c r="O8" s="54"/>
      <c r="P8" s="54"/>
      <c r="Q8" s="300"/>
      <c r="R8" s="300"/>
      <c r="S8" s="300"/>
      <c r="T8" s="361"/>
      <c r="U8" s="361"/>
      <c r="V8" s="53">
        <f>(5+15)</f>
        <v>20</v>
      </c>
      <c r="W8" s="107">
        <f>SUM(D8:V8)</f>
        <v>24.5</v>
      </c>
      <c r="X8" s="246">
        <f>SUM(D8:V8)</f>
        <v>24.5</v>
      </c>
    </row>
    <row r="9" spans="1:24" ht="15.75">
      <c r="A9" s="202">
        <v>3</v>
      </c>
      <c r="B9" s="81" t="s">
        <v>194</v>
      </c>
      <c r="C9" s="53" t="s">
        <v>195</v>
      </c>
      <c r="D9" s="12"/>
      <c r="E9" s="12"/>
      <c r="F9" s="12"/>
      <c r="G9" s="12"/>
      <c r="H9" s="12"/>
      <c r="I9" s="12"/>
      <c r="J9" s="12"/>
      <c r="K9" s="12"/>
      <c r="L9" s="12"/>
      <c r="M9" s="18"/>
      <c r="N9" s="18"/>
      <c r="O9" s="18"/>
      <c r="P9" s="18"/>
      <c r="Q9" s="299"/>
      <c r="R9" s="299"/>
      <c r="S9" s="299"/>
      <c r="T9" s="368"/>
      <c r="U9" s="368"/>
      <c r="V9" s="13">
        <f>(5+17)</f>
        <v>22</v>
      </c>
      <c r="W9" s="107">
        <f>SUM(D9:V9)</f>
        <v>22</v>
      </c>
      <c r="X9" s="246">
        <f>SUM(D9:V9)</f>
        <v>22</v>
      </c>
    </row>
    <row r="10" spans="1:24" ht="15.75">
      <c r="A10" s="202">
        <v>4</v>
      </c>
      <c r="B10" s="69" t="s">
        <v>199</v>
      </c>
      <c r="C10" s="17" t="s">
        <v>118</v>
      </c>
      <c r="D10" s="12"/>
      <c r="E10" s="12"/>
      <c r="F10" s="12"/>
      <c r="G10" s="12"/>
      <c r="H10" s="12"/>
      <c r="I10" s="12"/>
      <c r="J10" s="12"/>
      <c r="K10" s="12"/>
      <c r="L10" s="12"/>
      <c r="M10" s="18"/>
      <c r="N10" s="18"/>
      <c r="O10" s="18"/>
      <c r="P10" s="18"/>
      <c r="Q10" s="299"/>
      <c r="R10" s="299"/>
      <c r="S10" s="299"/>
      <c r="T10" s="368"/>
      <c r="U10" s="368"/>
      <c r="V10" s="163">
        <f>(5+10)</f>
        <v>15</v>
      </c>
      <c r="W10" s="107">
        <f>SUM(D10:V10)</f>
        <v>15</v>
      </c>
      <c r="X10" s="246">
        <f>SUM(D10:V10)</f>
        <v>15</v>
      </c>
    </row>
    <row r="11" spans="1:24" ht="15.75">
      <c r="A11" s="202">
        <v>5</v>
      </c>
      <c r="B11" s="81" t="s">
        <v>146</v>
      </c>
      <c r="C11" s="17" t="s">
        <v>91</v>
      </c>
      <c r="D11" s="12"/>
      <c r="E11" s="12"/>
      <c r="F11" s="12"/>
      <c r="G11" s="12"/>
      <c r="H11" s="12"/>
      <c r="I11" s="12"/>
      <c r="J11" s="12"/>
      <c r="K11" s="12"/>
      <c r="L11" s="12"/>
      <c r="M11" s="18"/>
      <c r="N11" s="18"/>
      <c r="O11" s="299"/>
      <c r="P11" s="57">
        <v>5</v>
      </c>
      <c r="Q11" s="57">
        <v>5</v>
      </c>
      <c r="R11" s="312"/>
      <c r="S11" s="312"/>
      <c r="T11" s="362"/>
      <c r="U11" s="362"/>
      <c r="V11" s="12"/>
      <c r="W11" s="107">
        <f>SUM(D11:V11)</f>
        <v>10</v>
      </c>
      <c r="X11" s="246">
        <f>SUM(D11:V11)</f>
        <v>10</v>
      </c>
    </row>
    <row r="12" spans="1:24" ht="15">
      <c r="A12" s="12"/>
      <c r="B12" s="21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68"/>
      <c r="U12" s="368"/>
      <c r="V12" s="12"/>
      <c r="W12" s="12"/>
      <c r="X12" s="12"/>
    </row>
    <row r="13" spans="1:24" ht="15">
      <c r="A13" s="12"/>
      <c r="B13" s="21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5" spans="1:22" s="251" customFormat="1" ht="15.75">
      <c r="A15" s="298"/>
      <c r="B15" s="241" t="s">
        <v>319</v>
      </c>
      <c r="J15" s="157"/>
      <c r="K15" s="157"/>
      <c r="L15" s="157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2:22" s="251" customFormat="1" ht="15.75">
      <c r="B16" s="241" t="s">
        <v>320</v>
      </c>
      <c r="C16" s="171"/>
      <c r="J16" s="157"/>
      <c r="K16" s="157"/>
      <c r="L16" s="157"/>
      <c r="M16" s="92"/>
      <c r="N16" s="92"/>
      <c r="O16" s="92"/>
      <c r="P16" s="92"/>
      <c r="Q16" s="92"/>
      <c r="R16" s="92"/>
      <c r="S16" s="92"/>
      <c r="T16" s="92"/>
      <c r="U16" s="92"/>
      <c r="V16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7.00390625" style="0" customWidth="1"/>
    <col min="3" max="3" width="16.7109375" style="0" customWidth="1"/>
    <col min="4" max="7" width="8.7109375" style="0" customWidth="1"/>
    <col min="8" max="8" width="8.8515625" style="0" customWidth="1"/>
    <col min="9" max="9" width="9.421875" style="0" customWidth="1"/>
    <col min="10" max="10" width="10.8515625" style="0" customWidth="1"/>
    <col min="11" max="11" width="8.8515625" style="0" customWidth="1"/>
    <col min="12" max="15" width="10.00390625" style="228" customWidth="1"/>
    <col min="16" max="17" width="10.00390625" style="251" customWidth="1"/>
    <col min="18" max="19" width="10.00390625" style="297" customWidth="1"/>
    <col min="20" max="21" width="10.00390625" style="335" customWidth="1"/>
    <col min="22" max="22" width="16.140625" style="0" customWidth="1"/>
    <col min="23" max="23" width="8.7109375" style="0" customWidth="1"/>
    <col min="24" max="24" width="9.28125" style="0" bestFit="1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40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273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199" t="s">
        <v>301</v>
      </c>
      <c r="W4" s="385" t="s">
        <v>29</v>
      </c>
      <c r="X4" s="386"/>
    </row>
    <row r="5" spans="1:24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10"/>
      <c r="W5" s="96" t="s">
        <v>7</v>
      </c>
      <c r="X5" s="244" t="s">
        <v>8</v>
      </c>
    </row>
    <row r="6" spans="1:24" s="41" customFormat="1" ht="15.75">
      <c r="A6" s="166">
        <v>1</v>
      </c>
      <c r="B6" s="69" t="s">
        <v>202</v>
      </c>
      <c r="C6" s="16" t="s">
        <v>14</v>
      </c>
      <c r="D6" s="54">
        <v>9</v>
      </c>
      <c r="E6" s="111">
        <v>10</v>
      </c>
      <c r="F6" s="54">
        <v>7</v>
      </c>
      <c r="G6" s="54">
        <v>5</v>
      </c>
      <c r="H6" s="54">
        <v>0</v>
      </c>
      <c r="I6" s="54">
        <v>0</v>
      </c>
      <c r="J6" s="54">
        <v>22.6</v>
      </c>
      <c r="K6" s="54">
        <v>20.6</v>
      </c>
      <c r="L6" s="54">
        <v>9</v>
      </c>
      <c r="M6" s="54">
        <v>17</v>
      </c>
      <c r="N6" s="300"/>
      <c r="O6" s="300"/>
      <c r="P6" s="54">
        <v>1</v>
      </c>
      <c r="Q6" s="54">
        <v>10</v>
      </c>
      <c r="R6" s="54">
        <v>6</v>
      </c>
      <c r="S6" s="300"/>
      <c r="T6" s="361"/>
      <c r="U6" s="361"/>
      <c r="V6" s="54"/>
      <c r="W6" s="98">
        <f>SUM(D6:V6)</f>
        <v>117.2</v>
      </c>
      <c r="X6" s="248">
        <f>SUM(D6:V6)</f>
        <v>117.2</v>
      </c>
    </row>
    <row r="7" spans="1:24" s="41" customFormat="1" ht="15.75">
      <c r="A7" s="53">
        <f>(1+A6)</f>
        <v>2</v>
      </c>
      <c r="B7" s="81" t="s">
        <v>205</v>
      </c>
      <c r="C7" s="53" t="s">
        <v>83</v>
      </c>
      <c r="D7" s="53">
        <v>0</v>
      </c>
      <c r="E7" s="103">
        <v>0</v>
      </c>
      <c r="F7" s="53">
        <v>12</v>
      </c>
      <c r="G7" s="54">
        <v>9</v>
      </c>
      <c r="H7" s="54">
        <v>6</v>
      </c>
      <c r="I7" s="54">
        <v>6</v>
      </c>
      <c r="J7" s="54">
        <v>8</v>
      </c>
      <c r="K7" s="54">
        <v>20.6</v>
      </c>
      <c r="L7" s="54">
        <v>12</v>
      </c>
      <c r="M7" s="54">
        <v>15</v>
      </c>
      <c r="N7" s="300"/>
      <c r="O7" s="300"/>
      <c r="P7" s="54"/>
      <c r="Q7" s="54"/>
      <c r="R7" s="54"/>
      <c r="S7" s="300"/>
      <c r="T7" s="361">
        <v>5</v>
      </c>
      <c r="U7" s="361">
        <v>5</v>
      </c>
      <c r="V7" s="200">
        <f>(5+12)</f>
        <v>17</v>
      </c>
      <c r="W7" s="98">
        <f>SUM(D7:V7)</f>
        <v>115.6</v>
      </c>
      <c r="X7" s="248">
        <f>SUM(D7:V7)</f>
        <v>115.6</v>
      </c>
    </row>
    <row r="8" spans="1:24" s="41" customFormat="1" ht="15.75">
      <c r="A8" s="53">
        <f aca="true" t="shared" si="0" ref="A8:A17">(1+A7)</f>
        <v>3</v>
      </c>
      <c r="B8" s="45" t="s">
        <v>271</v>
      </c>
      <c r="C8" s="53" t="s">
        <v>272</v>
      </c>
      <c r="D8" s="54">
        <v>0</v>
      </c>
      <c r="E8" s="111">
        <v>0</v>
      </c>
      <c r="F8" s="54">
        <v>0</v>
      </c>
      <c r="G8" s="54">
        <v>0</v>
      </c>
      <c r="H8" s="54">
        <v>0</v>
      </c>
      <c r="I8" s="54">
        <v>0</v>
      </c>
      <c r="J8" s="54">
        <v>22.6</v>
      </c>
      <c r="K8" s="54">
        <v>6</v>
      </c>
      <c r="L8" s="54">
        <v>19</v>
      </c>
      <c r="M8" s="54">
        <v>13</v>
      </c>
      <c r="N8" s="300"/>
      <c r="O8" s="300"/>
      <c r="P8" s="54">
        <v>9</v>
      </c>
      <c r="Q8" s="54">
        <v>13</v>
      </c>
      <c r="R8" s="54"/>
      <c r="S8" s="300"/>
      <c r="T8" s="361"/>
      <c r="U8" s="361"/>
      <c r="V8" s="54"/>
      <c r="W8" s="98">
        <f aca="true" t="shared" si="1" ref="W7:W17">SUM(D8:V8)</f>
        <v>82.6</v>
      </c>
      <c r="X8" s="248">
        <f aca="true" t="shared" si="2" ref="X7:X17">SUM(D8:V8)</f>
        <v>82.6</v>
      </c>
    </row>
    <row r="9" spans="1:24" s="41" customFormat="1" ht="15.75">
      <c r="A9" s="53">
        <f t="shared" si="0"/>
        <v>4</v>
      </c>
      <c r="B9" s="81" t="s">
        <v>194</v>
      </c>
      <c r="C9" s="53" t="s">
        <v>195</v>
      </c>
      <c r="D9" s="53">
        <v>0</v>
      </c>
      <c r="E9" s="53">
        <v>0</v>
      </c>
      <c r="F9" s="53">
        <v>9</v>
      </c>
      <c r="G9" s="54">
        <v>0</v>
      </c>
      <c r="H9" s="54">
        <v>0</v>
      </c>
      <c r="I9" s="54">
        <v>0</v>
      </c>
      <c r="J9" s="54">
        <v>22.6</v>
      </c>
      <c r="K9" s="54">
        <v>11</v>
      </c>
      <c r="L9" s="54">
        <v>11</v>
      </c>
      <c r="M9" s="54">
        <v>12</v>
      </c>
      <c r="N9" s="300"/>
      <c r="O9" s="300"/>
      <c r="P9" s="54">
        <v>5</v>
      </c>
      <c r="Q9" s="54">
        <v>8</v>
      </c>
      <c r="R9" s="54"/>
      <c r="S9" s="300"/>
      <c r="T9" s="361"/>
      <c r="U9" s="361"/>
      <c r="V9" s="53"/>
      <c r="W9" s="98">
        <f t="shared" si="1"/>
        <v>78.6</v>
      </c>
      <c r="X9" s="248">
        <f t="shared" si="2"/>
        <v>78.6</v>
      </c>
    </row>
    <row r="10" spans="1:24" ht="15.75">
      <c r="A10" s="53">
        <f t="shared" si="0"/>
        <v>5</v>
      </c>
      <c r="B10" s="69" t="s">
        <v>132</v>
      </c>
      <c r="C10" s="17" t="s">
        <v>83</v>
      </c>
      <c r="D10" s="53">
        <v>4</v>
      </c>
      <c r="E10" s="53">
        <v>5</v>
      </c>
      <c r="F10" s="53">
        <v>0</v>
      </c>
      <c r="G10" s="54">
        <v>0</v>
      </c>
      <c r="H10" s="54">
        <v>11</v>
      </c>
      <c r="I10" s="54">
        <v>9</v>
      </c>
      <c r="J10" s="54">
        <v>0</v>
      </c>
      <c r="K10" s="54">
        <v>0</v>
      </c>
      <c r="L10" s="54">
        <v>16</v>
      </c>
      <c r="M10" s="54">
        <v>20</v>
      </c>
      <c r="N10" s="300"/>
      <c r="O10" s="300"/>
      <c r="P10" s="54">
        <v>7</v>
      </c>
      <c r="Q10" s="54">
        <v>6</v>
      </c>
      <c r="R10" s="54"/>
      <c r="S10" s="300"/>
      <c r="T10" s="361"/>
      <c r="U10" s="361"/>
      <c r="V10" s="53"/>
      <c r="W10" s="98">
        <f t="shared" si="1"/>
        <v>78</v>
      </c>
      <c r="X10" s="248">
        <f t="shared" si="2"/>
        <v>78</v>
      </c>
    </row>
    <row r="11" spans="1:24" ht="15.75">
      <c r="A11" s="53">
        <f t="shared" si="0"/>
        <v>6</v>
      </c>
      <c r="B11" s="69" t="s">
        <v>203</v>
      </c>
      <c r="C11" s="17" t="s">
        <v>14</v>
      </c>
      <c r="D11" s="53">
        <v>6</v>
      </c>
      <c r="E11" s="53">
        <v>7</v>
      </c>
      <c r="F11" s="53">
        <v>0</v>
      </c>
      <c r="G11" s="54">
        <v>0</v>
      </c>
      <c r="H11" s="54">
        <v>0</v>
      </c>
      <c r="I11" s="54">
        <v>0</v>
      </c>
      <c r="J11" s="54">
        <v>13</v>
      </c>
      <c r="K11" s="54">
        <v>11</v>
      </c>
      <c r="L11" s="54"/>
      <c r="M11" s="54">
        <v>4</v>
      </c>
      <c r="N11" s="300"/>
      <c r="O11" s="300"/>
      <c r="P11" s="54">
        <v>2</v>
      </c>
      <c r="Q11" s="54"/>
      <c r="R11" s="54"/>
      <c r="S11" s="300"/>
      <c r="T11" s="361"/>
      <c r="U11" s="361"/>
      <c r="V11" s="53"/>
      <c r="W11" s="98">
        <f t="shared" si="1"/>
        <v>43</v>
      </c>
      <c r="X11" s="248">
        <f t="shared" si="2"/>
        <v>43</v>
      </c>
    </row>
    <row r="12" spans="1:24" ht="15.75">
      <c r="A12" s="53">
        <f t="shared" si="0"/>
        <v>7</v>
      </c>
      <c r="B12" s="81" t="s">
        <v>206</v>
      </c>
      <c r="C12" s="53" t="s">
        <v>14</v>
      </c>
      <c r="D12" s="53">
        <v>0</v>
      </c>
      <c r="E12" s="53">
        <v>0</v>
      </c>
      <c r="F12" s="53">
        <v>5</v>
      </c>
      <c r="G12" s="54">
        <v>12</v>
      </c>
      <c r="H12" s="54">
        <v>0</v>
      </c>
      <c r="I12" s="54">
        <v>0</v>
      </c>
      <c r="J12" s="54">
        <v>0</v>
      </c>
      <c r="K12" s="54">
        <v>0</v>
      </c>
      <c r="L12" s="54">
        <v>3</v>
      </c>
      <c r="M12" s="54">
        <v>2</v>
      </c>
      <c r="N12" s="300"/>
      <c r="O12" s="300"/>
      <c r="P12" s="54">
        <v>12</v>
      </c>
      <c r="Q12" s="54">
        <v>5</v>
      </c>
      <c r="R12" s="54"/>
      <c r="S12" s="300"/>
      <c r="T12" s="361"/>
      <c r="U12" s="361"/>
      <c r="V12" s="53"/>
      <c r="W12" s="98">
        <f t="shared" si="1"/>
        <v>39</v>
      </c>
      <c r="X12" s="248">
        <f t="shared" si="2"/>
        <v>39</v>
      </c>
    </row>
    <row r="13" spans="1:24" ht="15.75">
      <c r="A13" s="53">
        <f t="shared" si="0"/>
        <v>8</v>
      </c>
      <c r="B13" s="85" t="s">
        <v>243</v>
      </c>
      <c r="C13" s="17" t="s">
        <v>83</v>
      </c>
      <c r="D13" s="53">
        <v>0</v>
      </c>
      <c r="E13" s="53">
        <v>0</v>
      </c>
      <c r="F13" s="53">
        <v>0</v>
      </c>
      <c r="G13" s="54">
        <v>0</v>
      </c>
      <c r="H13" s="54">
        <v>8</v>
      </c>
      <c r="I13" s="54">
        <v>4</v>
      </c>
      <c r="J13" s="54">
        <v>4</v>
      </c>
      <c r="K13" s="54">
        <v>4</v>
      </c>
      <c r="L13" s="54">
        <v>2</v>
      </c>
      <c r="M13" s="54">
        <v>11</v>
      </c>
      <c r="N13" s="300"/>
      <c r="O13" s="300"/>
      <c r="P13" s="54"/>
      <c r="Q13" s="54"/>
      <c r="R13" s="54"/>
      <c r="S13" s="300"/>
      <c r="T13" s="361"/>
      <c r="U13" s="361"/>
      <c r="V13" s="53"/>
      <c r="W13" s="98">
        <f t="shared" si="1"/>
        <v>33</v>
      </c>
      <c r="X13" s="248">
        <f t="shared" si="2"/>
        <v>33</v>
      </c>
    </row>
    <row r="14" spans="1:24" ht="15.75">
      <c r="A14" s="53">
        <f t="shared" si="0"/>
        <v>9</v>
      </c>
      <c r="B14" s="69" t="s">
        <v>204</v>
      </c>
      <c r="C14" s="16" t="s">
        <v>118</v>
      </c>
      <c r="D14" s="53">
        <v>0</v>
      </c>
      <c r="E14" s="53">
        <v>3</v>
      </c>
      <c r="F14" s="53">
        <v>0</v>
      </c>
      <c r="G14" s="54">
        <v>7</v>
      </c>
      <c r="H14" s="54">
        <v>0</v>
      </c>
      <c r="I14" s="54">
        <v>0</v>
      </c>
      <c r="J14" s="54">
        <v>0</v>
      </c>
      <c r="K14" s="54">
        <v>0</v>
      </c>
      <c r="L14" s="54">
        <v>4</v>
      </c>
      <c r="M14" s="54">
        <v>9</v>
      </c>
      <c r="N14" s="300"/>
      <c r="O14" s="300"/>
      <c r="P14" s="54"/>
      <c r="Q14" s="54"/>
      <c r="R14" s="54"/>
      <c r="S14" s="300"/>
      <c r="T14" s="361"/>
      <c r="U14" s="361"/>
      <c r="V14" s="53"/>
      <c r="W14" s="98">
        <f t="shared" si="1"/>
        <v>23</v>
      </c>
      <c r="X14" s="248">
        <f t="shared" si="2"/>
        <v>23</v>
      </c>
    </row>
    <row r="15" spans="1:24" ht="15.75">
      <c r="A15" s="53">
        <f t="shared" si="0"/>
        <v>10</v>
      </c>
      <c r="B15" s="69" t="s">
        <v>186</v>
      </c>
      <c r="C15" s="17" t="s">
        <v>83</v>
      </c>
      <c r="D15" s="53">
        <v>2</v>
      </c>
      <c r="E15" s="53">
        <v>2</v>
      </c>
      <c r="F15" s="53">
        <v>4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6</v>
      </c>
      <c r="M15" s="54">
        <v>7</v>
      </c>
      <c r="N15" s="300"/>
      <c r="O15" s="300"/>
      <c r="P15" s="54"/>
      <c r="Q15" s="54"/>
      <c r="R15" s="54"/>
      <c r="S15" s="300"/>
      <c r="T15" s="361"/>
      <c r="U15" s="361"/>
      <c r="V15" s="53"/>
      <c r="W15" s="98">
        <f t="shared" si="1"/>
        <v>21</v>
      </c>
      <c r="X15" s="248">
        <f t="shared" si="2"/>
        <v>21</v>
      </c>
    </row>
    <row r="16" spans="1:24" ht="15.75">
      <c r="A16" s="53">
        <f t="shared" si="0"/>
        <v>11</v>
      </c>
      <c r="B16" s="71" t="s">
        <v>191</v>
      </c>
      <c r="C16" s="53" t="s">
        <v>82</v>
      </c>
      <c r="D16" s="53">
        <v>0</v>
      </c>
      <c r="E16" s="53">
        <v>0</v>
      </c>
      <c r="F16" s="53">
        <v>0</v>
      </c>
      <c r="G16" s="54">
        <v>4</v>
      </c>
      <c r="H16" s="54">
        <v>0</v>
      </c>
      <c r="I16" s="54">
        <v>0</v>
      </c>
      <c r="J16" s="54">
        <v>0</v>
      </c>
      <c r="K16" s="54">
        <v>0</v>
      </c>
      <c r="L16" s="54"/>
      <c r="M16" s="54"/>
      <c r="N16" s="300"/>
      <c r="O16" s="300"/>
      <c r="P16" s="54"/>
      <c r="Q16" s="54"/>
      <c r="R16" s="54"/>
      <c r="S16" s="300"/>
      <c r="T16" s="361"/>
      <c r="U16" s="361"/>
      <c r="V16" s="53"/>
      <c r="W16" s="98">
        <f t="shared" si="1"/>
        <v>4</v>
      </c>
      <c r="X16" s="248">
        <f t="shared" si="2"/>
        <v>4</v>
      </c>
    </row>
    <row r="17" spans="1:24" ht="15.75">
      <c r="A17" s="53">
        <f t="shared" si="0"/>
        <v>12</v>
      </c>
      <c r="B17" s="81" t="s">
        <v>231</v>
      </c>
      <c r="C17" s="17" t="s">
        <v>83</v>
      </c>
      <c r="D17" s="53">
        <v>0</v>
      </c>
      <c r="E17" s="53">
        <v>0</v>
      </c>
      <c r="F17" s="53">
        <v>0</v>
      </c>
      <c r="G17" s="54">
        <v>0</v>
      </c>
      <c r="H17" s="54">
        <v>4</v>
      </c>
      <c r="I17" s="54">
        <v>0</v>
      </c>
      <c r="J17" s="54">
        <v>0</v>
      </c>
      <c r="K17" s="54">
        <v>0</v>
      </c>
      <c r="L17" s="54"/>
      <c r="M17" s="54"/>
      <c r="N17" s="300"/>
      <c r="O17" s="300"/>
      <c r="P17" s="54"/>
      <c r="Q17" s="54"/>
      <c r="R17" s="54"/>
      <c r="S17" s="300"/>
      <c r="T17" s="361"/>
      <c r="U17" s="361"/>
      <c r="V17" s="53"/>
      <c r="W17" s="98">
        <f t="shared" si="1"/>
        <v>4</v>
      </c>
      <c r="X17" s="248">
        <f t="shared" si="2"/>
        <v>4</v>
      </c>
    </row>
    <row r="18" spans="1:24" ht="15">
      <c r="A18" s="53"/>
      <c r="B18" s="36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7"/>
      <c r="X18" s="244"/>
    </row>
    <row r="21" spans="1:22" s="251" customFormat="1" ht="15.75">
      <c r="A21" s="298"/>
      <c r="B21" s="241" t="s">
        <v>319</v>
      </c>
      <c r="J21" s="157"/>
      <c r="K21" s="157"/>
      <c r="L21" s="157"/>
      <c r="M21" s="272"/>
      <c r="N21" s="269"/>
      <c r="O21" s="268"/>
      <c r="P21" s="268"/>
      <c r="Q21" s="92"/>
      <c r="R21" s="92"/>
      <c r="S21" s="92"/>
      <c r="T21" s="92"/>
      <c r="U21" s="92"/>
      <c r="V21" s="92"/>
    </row>
    <row r="22" spans="2:22" s="251" customFormat="1" ht="15.75">
      <c r="B22" s="241" t="s">
        <v>320</v>
      </c>
      <c r="C22" s="171"/>
      <c r="J22" s="157"/>
      <c r="K22" s="157"/>
      <c r="L22" s="157"/>
      <c r="M22" s="272"/>
      <c r="N22" s="269"/>
      <c r="O22" s="268"/>
      <c r="P22" s="268"/>
      <c r="Q22" s="92"/>
      <c r="R22" s="92"/>
      <c r="S22" s="92"/>
      <c r="T22" s="92"/>
      <c r="U22" s="92"/>
      <c r="V22" s="92"/>
    </row>
    <row r="23" spans="13:16" ht="15">
      <c r="M23" s="272"/>
      <c r="N23" s="267"/>
      <c r="O23" s="268"/>
      <c r="P23" s="268"/>
    </row>
    <row r="24" spans="13:16" ht="15">
      <c r="M24" s="271"/>
      <c r="N24" s="269"/>
      <c r="O24" s="268"/>
      <c r="P24" s="268"/>
    </row>
    <row r="25" spans="13:16" ht="15">
      <c r="M25" s="272"/>
      <c r="N25" s="269"/>
      <c r="O25" s="268"/>
      <c r="P25" s="268"/>
    </row>
    <row r="26" spans="13:16" ht="15">
      <c r="M26" s="272"/>
      <c r="N26" s="269"/>
      <c r="O26" s="268"/>
      <c r="P26" s="268"/>
    </row>
    <row r="27" spans="13:16" ht="15">
      <c r="M27" s="272"/>
      <c r="N27" s="269"/>
      <c r="O27" s="268"/>
      <c r="P27" s="268"/>
    </row>
    <row r="28" spans="13:16" ht="15">
      <c r="M28" s="270"/>
      <c r="N28" s="269"/>
      <c r="O28" s="268"/>
      <c r="P28" s="268"/>
    </row>
    <row r="29" spans="13:15" ht="15">
      <c r="M29" s="272"/>
      <c r="N29" s="92"/>
      <c r="O29" s="92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4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52.8515625" style="0" customWidth="1"/>
    <col min="3" max="3" width="16.7109375" style="0" customWidth="1"/>
    <col min="4" max="9" width="8.7109375" style="0" customWidth="1"/>
    <col min="10" max="10" width="11.140625" style="0" customWidth="1"/>
    <col min="11" max="11" width="8.7109375" style="0" customWidth="1"/>
    <col min="12" max="15" width="8.7109375" style="228" customWidth="1"/>
    <col min="16" max="17" width="8.7109375" style="251" customWidth="1"/>
    <col min="18" max="19" width="8.7109375" style="297" customWidth="1"/>
    <col min="20" max="21" width="8.7109375" style="335" customWidth="1"/>
    <col min="22" max="22" width="8.57421875" style="0" customWidth="1"/>
    <col min="23" max="23" width="9.28125" style="0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39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6"/>
      <c r="C4" s="6"/>
      <c r="D4" s="370" t="s">
        <v>4</v>
      </c>
      <c r="E4" s="371"/>
      <c r="F4" s="372" t="s">
        <v>5</v>
      </c>
      <c r="G4" s="373"/>
      <c r="H4" s="375" t="s">
        <v>210</v>
      </c>
      <c r="I4" s="376"/>
      <c r="J4" s="117" t="s">
        <v>273</v>
      </c>
      <c r="K4" s="117"/>
      <c r="L4" s="377" t="s">
        <v>328</v>
      </c>
      <c r="M4" s="378"/>
      <c r="N4" s="379" t="s">
        <v>317</v>
      </c>
      <c r="O4" s="380"/>
      <c r="P4" s="381" t="s">
        <v>329</v>
      </c>
      <c r="Q4" s="382"/>
      <c r="R4" s="383" t="s">
        <v>332</v>
      </c>
      <c r="S4" s="384"/>
      <c r="T4" s="379" t="s">
        <v>338</v>
      </c>
      <c r="U4" s="380"/>
      <c r="V4" s="385" t="s">
        <v>29</v>
      </c>
      <c r="W4" s="386"/>
    </row>
    <row r="5" spans="1:23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41034</v>
      </c>
      <c r="I5" s="10">
        <v>41035</v>
      </c>
      <c r="J5" s="10">
        <v>41048</v>
      </c>
      <c r="K5" s="10">
        <v>41049</v>
      </c>
      <c r="L5" s="10">
        <v>41139</v>
      </c>
      <c r="M5" s="10">
        <v>41140</v>
      </c>
      <c r="N5" s="10">
        <v>41167</v>
      </c>
      <c r="O5" s="10">
        <v>41168</v>
      </c>
      <c r="P5" s="10">
        <v>41180</v>
      </c>
      <c r="Q5" s="10">
        <v>41182</v>
      </c>
      <c r="R5" s="10">
        <v>41192</v>
      </c>
      <c r="S5" s="10">
        <v>41193</v>
      </c>
      <c r="T5" s="10">
        <v>41244</v>
      </c>
      <c r="U5" s="10">
        <v>41245</v>
      </c>
      <c r="V5" s="96" t="s">
        <v>7</v>
      </c>
      <c r="W5" s="244" t="s">
        <v>8</v>
      </c>
    </row>
    <row r="6" spans="1:26" s="41" customFormat="1" ht="15">
      <c r="A6" s="37"/>
      <c r="B6" s="36"/>
      <c r="C6" s="38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96"/>
      <c r="W6" s="37"/>
      <c r="Y6" s="93"/>
      <c r="Z6" s="93"/>
    </row>
    <row r="7" spans="1:26" ht="15.75">
      <c r="A7" s="49" t="s">
        <v>64</v>
      </c>
      <c r="B7" s="69" t="s">
        <v>207</v>
      </c>
      <c r="C7" s="16" t="s">
        <v>82</v>
      </c>
      <c r="D7" s="53">
        <v>9</v>
      </c>
      <c r="E7" s="53">
        <v>10</v>
      </c>
      <c r="F7" s="53">
        <v>5</v>
      </c>
      <c r="G7" s="53">
        <v>6</v>
      </c>
      <c r="H7" s="54">
        <v>10</v>
      </c>
      <c r="I7" s="54">
        <v>9</v>
      </c>
      <c r="J7" s="54">
        <v>2</v>
      </c>
      <c r="K7" s="54">
        <v>6</v>
      </c>
      <c r="L7" s="54">
        <v>6</v>
      </c>
      <c r="M7" s="54">
        <v>1</v>
      </c>
      <c r="N7" s="300"/>
      <c r="O7" s="300"/>
      <c r="P7" s="300"/>
      <c r="Q7" s="54"/>
      <c r="R7" s="54">
        <v>1</v>
      </c>
      <c r="S7" s="54">
        <v>1</v>
      </c>
      <c r="T7" s="54">
        <v>1</v>
      </c>
      <c r="U7" s="54"/>
      <c r="V7" s="107">
        <f>SUM(D7:U7)</f>
        <v>67</v>
      </c>
      <c r="W7" s="246">
        <f>SUM(D7:U7)</f>
        <v>67</v>
      </c>
      <c r="X7" s="148"/>
      <c r="Y7" s="150"/>
      <c r="Z7" s="92"/>
    </row>
    <row r="8" spans="1:26" ht="15.75">
      <c r="A8" s="49" t="s">
        <v>64</v>
      </c>
      <c r="B8" s="69" t="s">
        <v>209</v>
      </c>
      <c r="C8" s="17" t="s">
        <v>14</v>
      </c>
      <c r="D8" s="53">
        <v>4</v>
      </c>
      <c r="E8" s="53">
        <v>7</v>
      </c>
      <c r="F8" s="53">
        <v>10</v>
      </c>
      <c r="G8" s="53">
        <v>9</v>
      </c>
      <c r="H8" s="53">
        <v>7</v>
      </c>
      <c r="I8" s="53">
        <v>6</v>
      </c>
      <c r="J8" s="53">
        <v>4</v>
      </c>
      <c r="K8" s="53">
        <v>9</v>
      </c>
      <c r="L8" s="54"/>
      <c r="M8" s="54"/>
      <c r="N8" s="300"/>
      <c r="O8" s="300"/>
      <c r="P8" s="300"/>
      <c r="Q8" s="54"/>
      <c r="R8" s="54"/>
      <c r="S8" s="54"/>
      <c r="T8" s="54"/>
      <c r="U8" s="54"/>
      <c r="V8" s="107">
        <f>SUM(D8:U8)</f>
        <v>56</v>
      </c>
      <c r="W8" s="246">
        <f>SUM(D8:U8)</f>
        <v>56</v>
      </c>
      <c r="X8" s="148"/>
      <c r="Y8" s="150"/>
      <c r="Z8" s="92"/>
    </row>
    <row r="9" spans="1:26" ht="15.75">
      <c r="A9" s="51">
        <v>3</v>
      </c>
      <c r="B9" s="69" t="s">
        <v>208</v>
      </c>
      <c r="C9" s="16" t="s">
        <v>91</v>
      </c>
      <c r="D9" s="54">
        <v>6</v>
      </c>
      <c r="E9" s="54">
        <v>5</v>
      </c>
      <c r="F9" s="54">
        <v>3</v>
      </c>
      <c r="G9" s="54">
        <v>0</v>
      </c>
      <c r="H9" s="53">
        <v>5</v>
      </c>
      <c r="I9" s="53">
        <v>4</v>
      </c>
      <c r="J9" s="53">
        <v>9</v>
      </c>
      <c r="K9" s="53">
        <v>4</v>
      </c>
      <c r="L9" s="54"/>
      <c r="M9" s="300"/>
      <c r="N9" s="300"/>
      <c r="O9" s="300"/>
      <c r="P9" s="54">
        <v>7</v>
      </c>
      <c r="Q9" s="54">
        <v>4</v>
      </c>
      <c r="R9" s="54"/>
      <c r="S9" s="54"/>
      <c r="T9" s="54"/>
      <c r="U9" s="54"/>
      <c r="V9" s="107">
        <f>SUM(D9:U9)</f>
        <v>47</v>
      </c>
      <c r="W9" s="246">
        <f>SUM(D9:U9)</f>
        <v>47</v>
      </c>
      <c r="X9" s="149"/>
      <c r="Y9" s="151"/>
      <c r="Z9" s="92"/>
    </row>
    <row r="10" spans="1:23" ht="15.75">
      <c r="A10" s="49">
        <v>4</v>
      </c>
      <c r="B10" s="81" t="s">
        <v>193</v>
      </c>
      <c r="C10" s="17" t="s">
        <v>74</v>
      </c>
      <c r="D10" s="53">
        <v>0</v>
      </c>
      <c r="E10" s="53">
        <v>0</v>
      </c>
      <c r="F10" s="53">
        <v>7</v>
      </c>
      <c r="G10" s="53">
        <v>4</v>
      </c>
      <c r="H10" s="53">
        <v>0</v>
      </c>
      <c r="I10" s="53">
        <v>0</v>
      </c>
      <c r="J10" s="53"/>
      <c r="K10" s="53"/>
      <c r="L10" s="300"/>
      <c r="M10" s="54">
        <v>6</v>
      </c>
      <c r="N10" s="300"/>
      <c r="O10" s="300"/>
      <c r="P10" s="54">
        <v>4</v>
      </c>
      <c r="Q10" s="54">
        <v>7</v>
      </c>
      <c r="R10" s="54"/>
      <c r="S10" s="54"/>
      <c r="T10" s="54"/>
      <c r="U10" s="54"/>
      <c r="V10" s="107">
        <f>SUM(D10:U10)</f>
        <v>28</v>
      </c>
      <c r="W10" s="246">
        <f>SUM(D10:U10)</f>
        <v>28</v>
      </c>
    </row>
    <row r="11" spans="1:23" ht="15">
      <c r="A11" s="49">
        <v>5</v>
      </c>
      <c r="B11" s="296" t="s">
        <v>331</v>
      </c>
      <c r="C11" s="13" t="s">
        <v>292</v>
      </c>
      <c r="D11" s="12"/>
      <c r="E11" s="12"/>
      <c r="F11" s="299"/>
      <c r="G11" s="299"/>
      <c r="H11" s="300"/>
      <c r="I11" s="53"/>
      <c r="J11" s="53"/>
      <c r="K11" s="53"/>
      <c r="L11" s="54"/>
      <c r="M11" s="54"/>
      <c r="N11" s="54"/>
      <c r="O11" s="54"/>
      <c r="P11" s="54"/>
      <c r="Q11" s="54"/>
      <c r="R11" s="54">
        <v>6</v>
      </c>
      <c r="S11" s="54">
        <v>6</v>
      </c>
      <c r="T11" s="54"/>
      <c r="U11" s="54"/>
      <c r="V11" s="107">
        <f>SUM(D11:U11)</f>
        <v>12</v>
      </c>
      <c r="W11" s="246">
        <f>SUM(D11:U11)</f>
        <v>12</v>
      </c>
    </row>
    <row r="12" spans="1:23" ht="15.75">
      <c r="A12" s="12"/>
      <c r="B12" s="66"/>
      <c r="C12" s="1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12"/>
    </row>
    <row r="13" spans="8:21" ht="15">
      <c r="H13" s="138"/>
      <c r="I13" s="138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</row>
    <row r="14" spans="1:22" s="251" customFormat="1" ht="15.75">
      <c r="A14" s="298"/>
      <c r="B14" s="241" t="s">
        <v>319</v>
      </c>
      <c r="J14" s="157"/>
      <c r="K14" s="157"/>
      <c r="L14" s="157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2:22" s="251" customFormat="1" ht="15.75">
      <c r="B15" s="241" t="s">
        <v>320</v>
      </c>
      <c r="C15" s="171"/>
      <c r="J15" s="157"/>
      <c r="K15" s="157"/>
      <c r="L15" s="157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8" s="92" customFormat="1" ht="1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39"/>
      <c r="Z16" s="139"/>
      <c r="AA16" s="139"/>
      <c r="AB16" s="139"/>
    </row>
    <row r="17" spans="1:28" s="92" customFormat="1" ht="15">
      <c r="A17" s="141"/>
      <c r="B17" s="142"/>
      <c r="C17" s="142"/>
      <c r="D17" s="142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  <c r="Y17" s="139"/>
      <c r="Z17" s="139"/>
      <c r="AA17" s="139"/>
      <c r="AB17" s="139"/>
    </row>
    <row r="18" spans="1:28" s="92" customFormat="1" ht="15">
      <c r="A18" s="141"/>
      <c r="B18" s="142"/>
      <c r="C18" s="142"/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4"/>
      <c r="Y18" s="139"/>
      <c r="Z18" s="139"/>
      <c r="AA18" s="139"/>
      <c r="AB18" s="139"/>
    </row>
    <row r="19" spans="1:28" s="92" customFormat="1" ht="15">
      <c r="A19" s="141"/>
      <c r="B19" s="145"/>
      <c r="C19" s="145"/>
      <c r="D19" s="145"/>
      <c r="E19" s="145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/>
      <c r="Y19" s="139"/>
      <c r="Z19" s="139"/>
      <c r="AA19" s="139"/>
      <c r="AB19" s="139"/>
    </row>
    <row r="20" spans="1:28" s="92" customFormat="1" ht="15">
      <c r="A20" s="141"/>
      <c r="B20" s="145"/>
      <c r="C20" s="145"/>
      <c r="D20" s="145"/>
      <c r="E20" s="145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6"/>
      <c r="X20" s="144"/>
      <c r="Y20" s="139"/>
      <c r="Z20" s="139"/>
      <c r="AA20" s="139"/>
      <c r="AB20" s="139"/>
    </row>
    <row r="21" spans="1:28" s="92" customFormat="1" ht="15">
      <c r="A21" s="141"/>
      <c r="B21" s="145"/>
      <c r="C21" s="145"/>
      <c r="D21" s="145"/>
      <c r="E21" s="145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  <c r="Y21" s="139"/>
      <c r="Z21" s="139"/>
      <c r="AA21" s="139"/>
      <c r="AB21" s="139"/>
    </row>
    <row r="22" spans="1:28" s="92" customFormat="1" ht="15">
      <c r="A22" s="141"/>
      <c r="B22" s="145"/>
      <c r="C22" s="145"/>
      <c r="D22" s="145"/>
      <c r="E22" s="145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  <c r="Y22" s="139"/>
      <c r="Z22" s="139"/>
      <c r="AA22" s="139"/>
      <c r="AB22" s="139"/>
    </row>
    <row r="23" spans="1:28" s="92" customFormat="1" ht="15">
      <c r="A23" s="141"/>
      <c r="B23" s="145"/>
      <c r="C23" s="145"/>
      <c r="D23" s="145"/>
      <c r="E23" s="145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4"/>
      <c r="Y23" s="139"/>
      <c r="Z23" s="139"/>
      <c r="AA23" s="139"/>
      <c r="AB23" s="139"/>
    </row>
    <row r="24" spans="1:28" s="92" customFormat="1" ht="15">
      <c r="A24" s="147"/>
      <c r="B24" s="145"/>
      <c r="C24" s="145"/>
      <c r="D24" s="145"/>
      <c r="E24" s="145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39"/>
      <c r="Z24" s="139"/>
      <c r="AA24" s="139"/>
      <c r="AB24" s="139"/>
    </row>
    <row r="25" s="92" customFormat="1" ht="15"/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3"/>
  <sheetViews>
    <sheetView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6.7109375" style="0" customWidth="1"/>
    <col min="2" max="2" width="51.7109375" style="0" customWidth="1"/>
    <col min="3" max="3" width="12.7109375" style="0" customWidth="1"/>
    <col min="4" max="9" width="8.7109375" style="0" customWidth="1"/>
    <col min="10" max="13" width="8.7109375" style="228" customWidth="1"/>
    <col min="14" max="15" width="8.7109375" style="251" customWidth="1"/>
    <col min="16" max="17" width="8.7109375" style="297" customWidth="1"/>
    <col min="18" max="19" width="8.7109375" style="335" customWidth="1"/>
    <col min="20" max="20" width="11.140625" style="0" customWidth="1"/>
    <col min="21" max="21" width="8.7109375" style="0" customWidth="1"/>
  </cols>
  <sheetData>
    <row r="1" spans="1:21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1" t="s">
        <v>38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5">
      <c r="B4" s="6"/>
      <c r="C4" s="6"/>
      <c r="D4" s="370" t="s">
        <v>4</v>
      </c>
      <c r="E4" s="371"/>
      <c r="F4" s="372" t="s">
        <v>5</v>
      </c>
      <c r="G4" s="373"/>
      <c r="H4" s="117" t="s">
        <v>273</v>
      </c>
      <c r="I4" s="117"/>
      <c r="J4" s="377" t="s">
        <v>328</v>
      </c>
      <c r="K4" s="378"/>
      <c r="L4" s="379" t="s">
        <v>317</v>
      </c>
      <c r="M4" s="380"/>
      <c r="N4" s="381" t="s">
        <v>329</v>
      </c>
      <c r="O4" s="382"/>
      <c r="P4" s="383" t="s">
        <v>332</v>
      </c>
      <c r="Q4" s="384"/>
      <c r="R4" s="379" t="s">
        <v>338</v>
      </c>
      <c r="S4" s="380"/>
      <c r="T4" s="385" t="s">
        <v>29</v>
      </c>
      <c r="U4" s="386"/>
    </row>
    <row r="5" spans="1:21" ht="15">
      <c r="A5" s="7" t="s">
        <v>2</v>
      </c>
      <c r="B5" s="8" t="s">
        <v>1</v>
      </c>
      <c r="C5" s="20" t="s">
        <v>3</v>
      </c>
      <c r="D5" s="10">
        <v>40978</v>
      </c>
      <c r="E5" s="11">
        <v>40979</v>
      </c>
      <c r="F5" s="10">
        <v>40999</v>
      </c>
      <c r="G5" s="10">
        <v>41000</v>
      </c>
      <c r="H5" s="10">
        <v>41048</v>
      </c>
      <c r="I5" s="10">
        <v>41049</v>
      </c>
      <c r="J5" s="10">
        <v>41139</v>
      </c>
      <c r="K5" s="10">
        <v>41140</v>
      </c>
      <c r="L5" s="10">
        <v>41167</v>
      </c>
      <c r="M5" s="10">
        <v>41168</v>
      </c>
      <c r="N5" s="10">
        <v>41180</v>
      </c>
      <c r="O5" s="10">
        <v>41182</v>
      </c>
      <c r="P5" s="10">
        <v>41192</v>
      </c>
      <c r="Q5" s="10">
        <v>41193</v>
      </c>
      <c r="R5" s="10">
        <v>41244</v>
      </c>
      <c r="S5" s="10">
        <v>41245</v>
      </c>
      <c r="T5" s="7" t="s">
        <v>7</v>
      </c>
      <c r="U5" s="244" t="s">
        <v>8</v>
      </c>
    </row>
    <row r="6" spans="1:21" ht="15">
      <c r="A6" s="12"/>
      <c r="B6" s="2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347"/>
      <c r="U6" s="12"/>
    </row>
    <row r="7" spans="1:21" ht="15">
      <c r="A7" s="212">
        <v>1</v>
      </c>
      <c r="B7" s="211" t="s">
        <v>274</v>
      </c>
      <c r="C7" s="32" t="s">
        <v>112</v>
      </c>
      <c r="D7" s="18"/>
      <c r="E7" s="18"/>
      <c r="F7" s="18"/>
      <c r="G7" s="18"/>
      <c r="H7" s="210">
        <v>5</v>
      </c>
      <c r="I7" s="210">
        <v>5</v>
      </c>
      <c r="J7" s="210">
        <v>5</v>
      </c>
      <c r="K7" s="210">
        <v>5</v>
      </c>
      <c r="L7" s="301"/>
      <c r="M7" s="301"/>
      <c r="N7" s="301"/>
      <c r="O7" s="210"/>
      <c r="P7" s="210"/>
      <c r="Q7" s="210"/>
      <c r="R7" s="210">
        <v>7</v>
      </c>
      <c r="S7" s="210">
        <v>7</v>
      </c>
      <c r="T7" s="348">
        <f>SUM(D7:S7)</f>
        <v>34</v>
      </c>
      <c r="U7" s="246">
        <v>34</v>
      </c>
    </row>
    <row r="8" spans="1:21" ht="15.75">
      <c r="A8" s="57">
        <v>2</v>
      </c>
      <c r="B8" s="81" t="s">
        <v>181</v>
      </c>
      <c r="C8" s="16" t="s">
        <v>67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7">
        <v>4</v>
      </c>
      <c r="S8" s="57">
        <v>4</v>
      </c>
      <c r="T8" s="348">
        <v>8</v>
      </c>
      <c r="U8" s="246">
        <v>8</v>
      </c>
    </row>
    <row r="9" spans="1:21" ht="15">
      <c r="A9" s="18"/>
      <c r="B9" s="155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48">
        <f>SUM(D9:K9)</f>
        <v>0</v>
      </c>
      <c r="U9" s="245"/>
    </row>
    <row r="12" spans="1:22" s="251" customFormat="1" ht="15.75">
      <c r="A12" s="298"/>
      <c r="B12" s="241" t="s">
        <v>319</v>
      </c>
      <c r="J12" s="157"/>
      <c r="K12" s="157"/>
      <c r="L12" s="157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s="251" customFormat="1" ht="15.75">
      <c r="A13" s="41"/>
      <c r="B13" s="241" t="s">
        <v>320</v>
      </c>
      <c r="C13" s="171"/>
      <c r="J13" s="157"/>
      <c r="K13" s="157"/>
      <c r="L13" s="157"/>
      <c r="M13" s="92"/>
      <c r="N13" s="92"/>
      <c r="O13" s="92"/>
      <c r="P13" s="92"/>
      <c r="Q13" s="92"/>
      <c r="R13" s="92"/>
      <c r="S13" s="92"/>
      <c r="T13" s="92"/>
      <c r="U13" s="92"/>
      <c r="V13" s="92"/>
    </row>
  </sheetData>
  <sheetProtection/>
  <mergeCells count="8">
    <mergeCell ref="D4:E4"/>
    <mergeCell ref="F4:G4"/>
    <mergeCell ref="T4:U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57421875" style="0" customWidth="1"/>
    <col min="2" max="2" width="41.28125" style="0" customWidth="1"/>
    <col min="16" max="17" width="9.140625" style="251" customWidth="1"/>
    <col min="18" max="21" width="9.140625" style="335" customWidth="1"/>
    <col min="22" max="22" width="17.00390625" style="0" bestFit="1" customWidth="1"/>
  </cols>
  <sheetData>
    <row r="1" spans="1:24" s="228" customFormat="1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118"/>
      <c r="K1" s="118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"/>
      <c r="X1" s="3"/>
    </row>
    <row r="2" spans="1:24" s="228" customFormat="1" ht="18">
      <c r="A2" s="1" t="s">
        <v>22</v>
      </c>
      <c r="B2" s="5"/>
      <c r="C2" s="5"/>
      <c r="D2" s="1"/>
      <c r="E2" s="1"/>
      <c r="F2" s="1"/>
      <c r="G2" s="1"/>
      <c r="H2" s="1"/>
      <c r="I2" s="1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"/>
      <c r="X2" s="1"/>
    </row>
    <row r="3" spans="2:24" s="228" customFormat="1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76"/>
      <c r="J3" s="120" t="s">
        <v>244</v>
      </c>
      <c r="K3" s="120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5" t="s">
        <v>29</v>
      </c>
      <c r="X3" s="386"/>
    </row>
    <row r="4" spans="1:24" s="228" customFormat="1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41048</v>
      </c>
      <c r="K4" s="10">
        <v>41049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0"/>
      <c r="W4" s="96" t="s">
        <v>7</v>
      </c>
      <c r="X4" s="244" t="s">
        <v>8</v>
      </c>
    </row>
    <row r="5" spans="1:24" s="41" customFormat="1" ht="15.75">
      <c r="A5" s="14">
        <v>1</v>
      </c>
      <c r="B5" s="69" t="s">
        <v>61</v>
      </c>
      <c r="C5" s="17" t="s">
        <v>11</v>
      </c>
      <c r="D5" s="53">
        <v>0</v>
      </c>
      <c r="E5" s="103">
        <v>10</v>
      </c>
      <c r="F5" s="54">
        <v>0</v>
      </c>
      <c r="G5" s="300">
        <v>0</v>
      </c>
      <c r="H5" s="54">
        <v>10</v>
      </c>
      <c r="I5" s="54">
        <v>4</v>
      </c>
      <c r="J5" s="54">
        <v>10</v>
      </c>
      <c r="K5" s="54">
        <v>14.7</v>
      </c>
      <c r="L5" s="220">
        <v>1</v>
      </c>
      <c r="M5" s="220">
        <v>3</v>
      </c>
      <c r="N5" s="220">
        <v>2</v>
      </c>
      <c r="O5" s="220">
        <v>4</v>
      </c>
      <c r="P5" s="220">
        <v>4</v>
      </c>
      <c r="Q5" s="220">
        <v>5</v>
      </c>
      <c r="R5" s="328"/>
      <c r="S5" s="328"/>
      <c r="T5" s="351"/>
      <c r="U5" s="351"/>
      <c r="V5" s="209">
        <f>(6+5)</f>
        <v>11</v>
      </c>
      <c r="W5" s="97">
        <f>SUM(D5:V5)</f>
        <v>78.7</v>
      </c>
      <c r="X5" s="248">
        <f aca="true" t="shared" si="0" ref="X5:X20">SUM(D5:V5)</f>
        <v>78.7</v>
      </c>
    </row>
    <row r="6" spans="1:24" s="41" customFormat="1" ht="15.75">
      <c r="A6" s="14">
        <f>(A5+1)</f>
        <v>2</v>
      </c>
      <c r="B6" s="69" t="s">
        <v>58</v>
      </c>
      <c r="C6" s="16" t="s">
        <v>83</v>
      </c>
      <c r="D6" s="54">
        <v>5</v>
      </c>
      <c r="E6" s="111">
        <v>7</v>
      </c>
      <c r="F6" s="54">
        <v>7</v>
      </c>
      <c r="G6" s="54">
        <v>3</v>
      </c>
      <c r="H6" s="54">
        <v>5</v>
      </c>
      <c r="I6" s="54">
        <v>1</v>
      </c>
      <c r="J6" s="54">
        <v>10</v>
      </c>
      <c r="K6" s="54">
        <v>3</v>
      </c>
      <c r="L6" s="220"/>
      <c r="M6" s="220"/>
      <c r="N6" s="220"/>
      <c r="O6" s="328"/>
      <c r="P6" s="328"/>
      <c r="Q6" s="328"/>
      <c r="R6" s="220">
        <v>4</v>
      </c>
      <c r="S6" s="220"/>
      <c r="T6" s="351">
        <v>1</v>
      </c>
      <c r="U6" s="351">
        <v>7</v>
      </c>
      <c r="V6" s="209">
        <f>(17+5)</f>
        <v>22</v>
      </c>
      <c r="W6" s="97">
        <f aca="true" t="shared" si="1" ref="W5:W20">SUM(D6:V6)</f>
        <v>75</v>
      </c>
      <c r="X6" s="248">
        <f t="shared" si="0"/>
        <v>75</v>
      </c>
    </row>
    <row r="7" spans="1:24" ht="15.75">
      <c r="A7" s="14">
        <f aca="true" t="shared" si="2" ref="A7:A20">(A6+1)</f>
        <v>3</v>
      </c>
      <c r="B7" s="71" t="s">
        <v>68</v>
      </c>
      <c r="C7" s="14" t="s">
        <v>82</v>
      </c>
      <c r="D7" s="53">
        <v>0</v>
      </c>
      <c r="E7" s="53">
        <v>0</v>
      </c>
      <c r="F7" s="54">
        <v>2</v>
      </c>
      <c r="G7" s="54">
        <v>5</v>
      </c>
      <c r="H7" s="54">
        <v>7</v>
      </c>
      <c r="I7" s="54">
        <v>6</v>
      </c>
      <c r="J7" s="54">
        <v>20</v>
      </c>
      <c r="K7" s="54">
        <v>3</v>
      </c>
      <c r="L7" s="220"/>
      <c r="M7" s="220"/>
      <c r="N7" s="220"/>
      <c r="O7" s="328"/>
      <c r="P7" s="328"/>
      <c r="Q7" s="328"/>
      <c r="R7" s="220"/>
      <c r="S7" s="220"/>
      <c r="T7" s="351"/>
      <c r="U7" s="351"/>
      <c r="V7" s="209">
        <f>(5+5)</f>
        <v>10</v>
      </c>
      <c r="W7" s="97">
        <f t="shared" si="1"/>
        <v>53</v>
      </c>
      <c r="X7" s="248">
        <f t="shared" si="0"/>
        <v>53</v>
      </c>
    </row>
    <row r="8" spans="1:24" ht="15.75">
      <c r="A8" s="14">
        <f t="shared" si="2"/>
        <v>4</v>
      </c>
      <c r="B8" s="236" t="s">
        <v>102</v>
      </c>
      <c r="C8" s="17" t="s">
        <v>90</v>
      </c>
      <c r="D8" s="39"/>
      <c r="E8" s="39"/>
      <c r="F8" s="39"/>
      <c r="G8" s="39"/>
      <c r="H8" s="39"/>
      <c r="I8" s="309"/>
      <c r="J8" s="64"/>
      <c r="K8" s="64"/>
      <c r="L8" s="346"/>
      <c r="M8" s="346"/>
      <c r="N8" s="237">
        <v>6</v>
      </c>
      <c r="O8" s="237">
        <v>6</v>
      </c>
      <c r="P8" s="237">
        <v>9</v>
      </c>
      <c r="Q8" s="237">
        <v>8</v>
      </c>
      <c r="R8" s="237">
        <v>9</v>
      </c>
      <c r="S8" s="237">
        <v>6</v>
      </c>
      <c r="T8" s="352">
        <v>7</v>
      </c>
      <c r="U8" s="352">
        <v>4</v>
      </c>
      <c r="V8" s="64"/>
      <c r="W8" s="97">
        <f t="shared" si="1"/>
        <v>55</v>
      </c>
      <c r="X8" s="248">
        <f t="shared" si="0"/>
        <v>55</v>
      </c>
    </row>
    <row r="9" spans="1:24" ht="15.75">
      <c r="A9" s="14">
        <f t="shared" si="2"/>
        <v>5</v>
      </c>
      <c r="B9" s="66" t="s">
        <v>107</v>
      </c>
      <c r="C9" s="54" t="s">
        <v>81</v>
      </c>
      <c r="D9" s="53">
        <v>0</v>
      </c>
      <c r="E9" s="53">
        <v>0</v>
      </c>
      <c r="F9" s="54">
        <v>0</v>
      </c>
      <c r="G9" s="54">
        <v>0</v>
      </c>
      <c r="H9" s="54">
        <v>3</v>
      </c>
      <c r="I9" s="54">
        <v>9</v>
      </c>
      <c r="J9" s="54">
        <v>0</v>
      </c>
      <c r="K9" s="54">
        <v>0</v>
      </c>
      <c r="L9" s="328"/>
      <c r="M9" s="328"/>
      <c r="N9" s="220">
        <v>9</v>
      </c>
      <c r="O9" s="220">
        <v>9</v>
      </c>
      <c r="P9" s="220">
        <v>6</v>
      </c>
      <c r="Q9" s="220">
        <v>3</v>
      </c>
      <c r="R9" s="220">
        <v>2</v>
      </c>
      <c r="S9" s="328"/>
      <c r="T9" s="351"/>
      <c r="U9" s="351"/>
      <c r="V9" s="209"/>
      <c r="W9" s="97">
        <f t="shared" si="1"/>
        <v>41</v>
      </c>
      <c r="X9" s="248">
        <f t="shared" si="0"/>
        <v>41</v>
      </c>
    </row>
    <row r="10" spans="1:24" ht="15.75">
      <c r="A10" s="14">
        <f t="shared" si="2"/>
        <v>6</v>
      </c>
      <c r="B10" s="77" t="s">
        <v>65</v>
      </c>
      <c r="C10" s="14" t="s">
        <v>82</v>
      </c>
      <c r="D10" s="53">
        <v>0</v>
      </c>
      <c r="E10" s="53">
        <v>0</v>
      </c>
      <c r="F10" s="54">
        <v>10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328"/>
      <c r="M10" s="328"/>
      <c r="N10" s="328"/>
      <c r="O10" s="220"/>
      <c r="P10" s="220"/>
      <c r="Q10" s="220"/>
      <c r="R10" s="220"/>
      <c r="S10" s="220"/>
      <c r="T10" s="351"/>
      <c r="U10" s="351"/>
      <c r="V10" s="209">
        <v>25</v>
      </c>
      <c r="W10" s="97">
        <f t="shared" si="1"/>
        <v>35</v>
      </c>
      <c r="X10" s="248">
        <f t="shared" si="0"/>
        <v>35</v>
      </c>
    </row>
    <row r="11" spans="1:24" ht="15.75">
      <c r="A11" s="14">
        <f t="shared" si="2"/>
        <v>7</v>
      </c>
      <c r="B11" s="121" t="s">
        <v>245</v>
      </c>
      <c r="C11" s="54" t="s">
        <v>192</v>
      </c>
      <c r="D11" s="53">
        <v>0</v>
      </c>
      <c r="E11" s="53">
        <v>0</v>
      </c>
      <c r="F11" s="54">
        <v>0</v>
      </c>
      <c r="G11" s="54">
        <v>0</v>
      </c>
      <c r="H11" s="54">
        <v>0</v>
      </c>
      <c r="I11" s="54">
        <v>0</v>
      </c>
      <c r="J11" s="54">
        <v>10</v>
      </c>
      <c r="K11" s="54">
        <v>14.7</v>
      </c>
      <c r="L11" s="328"/>
      <c r="M11" s="328"/>
      <c r="N11" s="328"/>
      <c r="O11" s="220"/>
      <c r="P11" s="220"/>
      <c r="Q11" s="220"/>
      <c r="R11" s="220"/>
      <c r="S11" s="220"/>
      <c r="T11" s="220"/>
      <c r="U11" s="220"/>
      <c r="V11" s="209">
        <v>5</v>
      </c>
      <c r="W11" s="97">
        <f t="shared" si="1"/>
        <v>29.7</v>
      </c>
      <c r="X11" s="248">
        <f t="shared" si="0"/>
        <v>29.7</v>
      </c>
    </row>
    <row r="12" spans="1:24" ht="15.75">
      <c r="A12" s="14">
        <f t="shared" si="2"/>
        <v>8</v>
      </c>
      <c r="B12" s="21" t="s">
        <v>246</v>
      </c>
      <c r="C12" s="53" t="s">
        <v>247</v>
      </c>
      <c r="D12" s="53">
        <v>0</v>
      </c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4">
        <v>4</v>
      </c>
      <c r="K12" s="54">
        <v>14.7</v>
      </c>
      <c r="L12" s="328"/>
      <c r="M12" s="328"/>
      <c r="N12" s="328"/>
      <c r="O12" s="220"/>
      <c r="P12" s="220"/>
      <c r="Q12" s="220"/>
      <c r="R12" s="220"/>
      <c r="S12" s="220"/>
      <c r="T12" s="220"/>
      <c r="U12" s="220"/>
      <c r="V12" s="209">
        <v>8</v>
      </c>
      <c r="W12" s="97">
        <f t="shared" si="1"/>
        <v>26.7</v>
      </c>
      <c r="X12" s="248">
        <f t="shared" si="0"/>
        <v>26.7</v>
      </c>
    </row>
    <row r="13" spans="1:24" ht="15.75">
      <c r="A13" s="14">
        <f t="shared" si="2"/>
        <v>9</v>
      </c>
      <c r="B13" s="71" t="s">
        <v>66</v>
      </c>
      <c r="C13" s="53" t="s">
        <v>67</v>
      </c>
      <c r="D13" s="53">
        <v>0</v>
      </c>
      <c r="E13" s="53">
        <v>0</v>
      </c>
      <c r="F13" s="54">
        <v>3</v>
      </c>
      <c r="G13" s="300">
        <v>0</v>
      </c>
      <c r="H13" s="300">
        <v>0</v>
      </c>
      <c r="I13" s="300">
        <v>0</v>
      </c>
      <c r="J13" s="54">
        <v>0</v>
      </c>
      <c r="K13" s="54">
        <v>0</v>
      </c>
      <c r="L13" s="220">
        <v>3</v>
      </c>
      <c r="M13" s="220">
        <v>8</v>
      </c>
      <c r="N13" s="220">
        <v>1</v>
      </c>
      <c r="O13" s="220">
        <v>2</v>
      </c>
      <c r="P13" s="220">
        <v>2</v>
      </c>
      <c r="Q13" s="220">
        <v>1</v>
      </c>
      <c r="R13" s="220"/>
      <c r="S13" s="220">
        <v>1</v>
      </c>
      <c r="T13" s="220">
        <v>4</v>
      </c>
      <c r="U13" s="220">
        <v>1</v>
      </c>
      <c r="V13" s="209"/>
      <c r="W13" s="97">
        <f t="shared" si="1"/>
        <v>26</v>
      </c>
      <c r="X13" s="248">
        <f t="shared" si="0"/>
        <v>26</v>
      </c>
    </row>
    <row r="14" spans="1:24" ht="15.75">
      <c r="A14" s="14">
        <f t="shared" si="2"/>
        <v>10</v>
      </c>
      <c r="B14" s="69" t="s">
        <v>63</v>
      </c>
      <c r="C14" s="16" t="s">
        <v>11</v>
      </c>
      <c r="D14" s="53">
        <v>7</v>
      </c>
      <c r="E14" s="53">
        <v>5</v>
      </c>
      <c r="F14" s="54">
        <v>5</v>
      </c>
      <c r="G14" s="54">
        <v>1</v>
      </c>
      <c r="H14" s="54">
        <v>2</v>
      </c>
      <c r="I14" s="54">
        <v>0</v>
      </c>
      <c r="J14" s="54">
        <v>0</v>
      </c>
      <c r="K14" s="54">
        <v>0</v>
      </c>
      <c r="L14" s="328"/>
      <c r="M14" s="328"/>
      <c r="N14" s="328"/>
      <c r="O14" s="220"/>
      <c r="P14" s="220"/>
      <c r="Q14" s="220"/>
      <c r="R14" s="220"/>
      <c r="S14" s="220"/>
      <c r="T14" s="220"/>
      <c r="U14" s="220"/>
      <c r="V14" s="209"/>
      <c r="W14" s="97">
        <f t="shared" si="1"/>
        <v>20</v>
      </c>
      <c r="X14" s="248">
        <f t="shared" si="0"/>
        <v>20</v>
      </c>
    </row>
    <row r="15" spans="1:24" ht="15.75">
      <c r="A15" s="14">
        <f t="shared" si="2"/>
        <v>11</v>
      </c>
      <c r="B15" s="69" t="s">
        <v>62</v>
      </c>
      <c r="C15" s="16" t="s">
        <v>83</v>
      </c>
      <c r="D15" s="53">
        <v>10</v>
      </c>
      <c r="E15" s="53">
        <v>0</v>
      </c>
      <c r="F15" s="54">
        <v>0</v>
      </c>
      <c r="G15" s="300">
        <v>0</v>
      </c>
      <c r="H15" s="300">
        <v>0</v>
      </c>
      <c r="I15" s="300">
        <v>0</v>
      </c>
      <c r="J15" s="54">
        <v>0</v>
      </c>
      <c r="K15" s="54">
        <v>0</v>
      </c>
      <c r="L15" s="220"/>
      <c r="M15" s="220"/>
      <c r="N15" s="220"/>
      <c r="O15" s="220"/>
      <c r="P15" s="220"/>
      <c r="Q15" s="220"/>
      <c r="R15" s="220">
        <v>6</v>
      </c>
      <c r="S15" s="220"/>
      <c r="T15" s="220"/>
      <c r="U15" s="220"/>
      <c r="V15" s="209"/>
      <c r="W15" s="97">
        <f t="shared" si="1"/>
        <v>16</v>
      </c>
      <c r="X15" s="248">
        <f t="shared" si="0"/>
        <v>16</v>
      </c>
    </row>
    <row r="16" spans="1:24" ht="15.75">
      <c r="A16" s="14">
        <f t="shared" si="2"/>
        <v>12</v>
      </c>
      <c r="B16" s="222" t="s">
        <v>302</v>
      </c>
      <c r="C16" s="224" t="s">
        <v>14</v>
      </c>
      <c r="D16" s="39"/>
      <c r="E16" s="39"/>
      <c r="F16" s="39"/>
      <c r="G16" s="309"/>
      <c r="H16" s="309"/>
      <c r="I16" s="309"/>
      <c r="J16" s="123"/>
      <c r="K16" s="123"/>
      <c r="L16" s="220">
        <v>8</v>
      </c>
      <c r="M16" s="220">
        <v>5</v>
      </c>
      <c r="N16" s="220"/>
      <c r="O16" s="220"/>
      <c r="P16" s="220"/>
      <c r="Q16" s="220"/>
      <c r="R16" s="220"/>
      <c r="S16" s="220"/>
      <c r="T16" s="220"/>
      <c r="U16" s="220"/>
      <c r="V16" s="123"/>
      <c r="W16" s="97">
        <f t="shared" si="1"/>
        <v>13</v>
      </c>
      <c r="X16" s="248">
        <f t="shared" si="0"/>
        <v>13</v>
      </c>
    </row>
    <row r="17" spans="1:24" ht="15.75">
      <c r="A17" s="14">
        <f t="shared" si="2"/>
        <v>13</v>
      </c>
      <c r="B17" s="69" t="s">
        <v>60</v>
      </c>
      <c r="C17" s="17" t="s">
        <v>82</v>
      </c>
      <c r="D17" s="53">
        <v>0</v>
      </c>
      <c r="E17" s="53">
        <v>0</v>
      </c>
      <c r="F17" s="54">
        <v>0</v>
      </c>
      <c r="G17" s="300">
        <v>0</v>
      </c>
      <c r="H17" s="300">
        <v>0</v>
      </c>
      <c r="I17" s="300">
        <v>0</v>
      </c>
      <c r="J17" s="54">
        <v>0</v>
      </c>
      <c r="K17" s="54">
        <v>0</v>
      </c>
      <c r="L17" s="220">
        <v>5</v>
      </c>
      <c r="M17" s="220">
        <v>1</v>
      </c>
      <c r="N17" s="220"/>
      <c r="O17" s="220"/>
      <c r="P17" s="220"/>
      <c r="Q17" s="220"/>
      <c r="R17" s="220"/>
      <c r="S17" s="220"/>
      <c r="T17" s="220"/>
      <c r="U17" s="220"/>
      <c r="V17" s="209">
        <v>5</v>
      </c>
      <c r="W17" s="97">
        <f t="shared" si="1"/>
        <v>11</v>
      </c>
      <c r="X17" s="248">
        <f t="shared" si="0"/>
        <v>11</v>
      </c>
    </row>
    <row r="18" spans="1:24" ht="15.75">
      <c r="A18" s="14">
        <f t="shared" si="2"/>
        <v>14</v>
      </c>
      <c r="B18" s="100" t="s">
        <v>69</v>
      </c>
      <c r="C18" s="14" t="s">
        <v>82</v>
      </c>
      <c r="D18" s="53">
        <v>0</v>
      </c>
      <c r="E18" s="300">
        <v>0</v>
      </c>
      <c r="F18" s="54">
        <v>1</v>
      </c>
      <c r="G18" s="54">
        <v>8</v>
      </c>
      <c r="H18" s="300">
        <v>0</v>
      </c>
      <c r="I18" s="300">
        <v>0</v>
      </c>
      <c r="J18" s="54">
        <v>0</v>
      </c>
      <c r="K18" s="54">
        <v>0</v>
      </c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09"/>
      <c r="W18" s="97">
        <f t="shared" si="1"/>
        <v>9</v>
      </c>
      <c r="X18" s="248">
        <f t="shared" si="0"/>
        <v>9</v>
      </c>
    </row>
    <row r="19" spans="1:24" ht="15.75">
      <c r="A19" s="14">
        <f t="shared" si="2"/>
        <v>15</v>
      </c>
      <c r="B19" s="69" t="s">
        <v>59</v>
      </c>
      <c r="C19" s="17" t="s">
        <v>90</v>
      </c>
      <c r="D19" s="53">
        <v>3</v>
      </c>
      <c r="E19" s="53">
        <v>0</v>
      </c>
      <c r="F19" s="300">
        <v>0</v>
      </c>
      <c r="G19" s="300">
        <v>0</v>
      </c>
      <c r="H19" s="300">
        <v>0</v>
      </c>
      <c r="I19" s="54">
        <v>0</v>
      </c>
      <c r="J19" s="54">
        <v>0</v>
      </c>
      <c r="K19" s="54">
        <v>0</v>
      </c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09"/>
      <c r="W19" s="97">
        <f t="shared" si="1"/>
        <v>3</v>
      </c>
      <c r="X19" s="248">
        <f t="shared" si="0"/>
        <v>3</v>
      </c>
    </row>
    <row r="20" spans="1:24" ht="15.75">
      <c r="A20" s="14">
        <f t="shared" si="2"/>
        <v>16</v>
      </c>
      <c r="B20" s="66" t="s">
        <v>214</v>
      </c>
      <c r="C20" s="16" t="s">
        <v>83</v>
      </c>
      <c r="D20" s="53">
        <v>0</v>
      </c>
      <c r="E20" s="53">
        <v>0</v>
      </c>
      <c r="F20" s="300">
        <v>0</v>
      </c>
      <c r="G20" s="300">
        <v>0</v>
      </c>
      <c r="H20" s="300">
        <v>0</v>
      </c>
      <c r="I20" s="54">
        <v>2</v>
      </c>
      <c r="J20" s="54">
        <v>0</v>
      </c>
      <c r="K20" s="54">
        <v>0</v>
      </c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09"/>
      <c r="W20" s="97">
        <f t="shared" si="1"/>
        <v>2</v>
      </c>
      <c r="X20" s="248">
        <f t="shared" si="0"/>
        <v>2</v>
      </c>
    </row>
    <row r="22" spans="1:21" s="243" customFormat="1" ht="15.75">
      <c r="A22" s="298"/>
      <c r="B22" s="241" t="s">
        <v>319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2:21" s="243" customFormat="1" ht="15.75">
      <c r="B23" s="241" t="s">
        <v>320</v>
      </c>
      <c r="C23" s="171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</sheetData>
  <sheetProtection/>
  <mergeCells count="9">
    <mergeCell ref="D3:E3"/>
    <mergeCell ref="F3:G3"/>
    <mergeCell ref="H3:I3"/>
    <mergeCell ref="L3:M3"/>
    <mergeCell ref="N3:O3"/>
    <mergeCell ref="W3:X3"/>
    <mergeCell ref="P3:Q3"/>
    <mergeCell ref="R3:S3"/>
    <mergeCell ref="T3:U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1.00390625" style="0" customWidth="1"/>
    <col min="3" max="3" width="16.7109375" style="0" customWidth="1"/>
    <col min="4" max="11" width="8.7109375" style="0" customWidth="1"/>
    <col min="12" max="13" width="8.7109375" style="223" customWidth="1"/>
    <col min="14" max="15" width="8.7109375" style="228" customWidth="1"/>
    <col min="16" max="17" width="8.7109375" style="251" customWidth="1"/>
    <col min="18" max="21" width="8.7109375" style="335" customWidth="1"/>
    <col min="22" max="22" width="17.00390625" style="284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23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76"/>
      <c r="J3" s="117" t="s">
        <v>244</v>
      </c>
      <c r="K3" s="117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5" t="s">
        <v>29</v>
      </c>
      <c r="X3" s="386"/>
    </row>
    <row r="4" spans="1:24" ht="15">
      <c r="A4" s="7" t="s">
        <v>2</v>
      </c>
      <c r="B4" s="8" t="s">
        <v>70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41083</v>
      </c>
      <c r="K4" s="10">
        <v>41084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0"/>
      <c r="W4" s="96" t="s">
        <v>7</v>
      </c>
      <c r="X4" s="244" t="s">
        <v>8</v>
      </c>
    </row>
    <row r="5" spans="1:24" s="223" customFormat="1" ht="15.75">
      <c r="A5" s="216"/>
      <c r="B5" s="69" t="s">
        <v>71</v>
      </c>
      <c r="C5" s="16" t="s">
        <v>81</v>
      </c>
      <c r="D5" s="53">
        <v>8</v>
      </c>
      <c r="E5" s="111">
        <v>9</v>
      </c>
      <c r="F5" s="300">
        <v>0</v>
      </c>
      <c r="G5" s="300">
        <v>0</v>
      </c>
      <c r="H5" s="54">
        <v>8.75</v>
      </c>
      <c r="I5" s="54">
        <v>9.5</v>
      </c>
      <c r="J5" s="169">
        <f>(2*10)</f>
        <v>20</v>
      </c>
      <c r="K5" s="169">
        <f>(2*7.33)</f>
        <v>14.66</v>
      </c>
      <c r="L5" s="169">
        <v>8</v>
      </c>
      <c r="M5" s="169">
        <v>6.5</v>
      </c>
      <c r="N5" s="169">
        <v>7</v>
      </c>
      <c r="O5" s="169">
        <v>4</v>
      </c>
      <c r="P5" s="169">
        <v>5.5</v>
      </c>
      <c r="Q5" s="169">
        <v>5.5</v>
      </c>
      <c r="R5" s="169">
        <v>1</v>
      </c>
      <c r="S5" s="313"/>
      <c r="T5" s="353"/>
      <c r="U5" s="353"/>
      <c r="V5" s="169">
        <v>5</v>
      </c>
      <c r="W5" s="98">
        <f>SUM(D5:V5)</f>
        <v>112.41</v>
      </c>
      <c r="X5" s="248">
        <f>SUM(D5:V5)</f>
        <v>112.41</v>
      </c>
    </row>
    <row r="6" spans="1:24" s="41" customFormat="1" ht="15.75">
      <c r="A6" s="38">
        <v>1</v>
      </c>
      <c r="B6" s="66" t="s">
        <v>217</v>
      </c>
      <c r="C6" s="53" t="s">
        <v>81</v>
      </c>
      <c r="D6" s="53">
        <v>0</v>
      </c>
      <c r="E6" s="111">
        <v>0</v>
      </c>
      <c r="F6" s="300">
        <v>0</v>
      </c>
      <c r="G6" s="300">
        <v>0</v>
      </c>
      <c r="H6" s="54">
        <v>3</v>
      </c>
      <c r="I6" s="54">
        <v>5</v>
      </c>
      <c r="J6" s="176">
        <f>(2*6)</f>
        <v>12</v>
      </c>
      <c r="K6" s="169">
        <f>(2*7.33)</f>
        <v>14.66</v>
      </c>
      <c r="L6" s="169">
        <v>5</v>
      </c>
      <c r="M6" s="169">
        <v>6.5</v>
      </c>
      <c r="N6" s="169">
        <v>4</v>
      </c>
      <c r="O6" s="169">
        <v>7</v>
      </c>
      <c r="P6" s="169">
        <v>5.5</v>
      </c>
      <c r="Q6" s="169">
        <v>5.5</v>
      </c>
      <c r="R6" s="169">
        <v>5</v>
      </c>
      <c r="S6" s="313"/>
      <c r="T6" s="353"/>
      <c r="U6" s="353"/>
      <c r="V6" s="169">
        <v>11</v>
      </c>
      <c r="W6" s="98">
        <f aca="true" t="shared" si="0" ref="W6:W16">SUM(D6:V6)</f>
        <v>84.16</v>
      </c>
      <c r="X6" s="248">
        <f aca="true" t="shared" si="1" ref="X6:X16">SUM(D6:V6)</f>
        <v>84.16</v>
      </c>
    </row>
    <row r="7" spans="1:24" s="41" customFormat="1" ht="15.75">
      <c r="A7" s="75">
        <f>(A6+1)</f>
        <v>2</v>
      </c>
      <c r="B7" s="66" t="s">
        <v>220</v>
      </c>
      <c r="C7" s="17" t="s">
        <v>90</v>
      </c>
      <c r="D7" s="47">
        <v>3</v>
      </c>
      <c r="E7" s="111">
        <v>4</v>
      </c>
      <c r="F7" s="54">
        <v>4</v>
      </c>
      <c r="G7" s="54">
        <v>7</v>
      </c>
      <c r="H7" s="54">
        <v>1</v>
      </c>
      <c r="I7" s="54">
        <v>5</v>
      </c>
      <c r="J7" s="176"/>
      <c r="K7" s="176"/>
      <c r="L7" s="176">
        <v>3</v>
      </c>
      <c r="M7" s="176">
        <v>1</v>
      </c>
      <c r="N7" s="316"/>
      <c r="O7" s="316"/>
      <c r="P7" s="176">
        <v>1</v>
      </c>
      <c r="Q7" s="176">
        <v>1</v>
      </c>
      <c r="R7" s="316"/>
      <c r="S7" s="176"/>
      <c r="T7" s="354"/>
      <c r="U7" s="354"/>
      <c r="V7" s="176"/>
      <c r="W7" s="98">
        <f t="shared" si="0"/>
        <v>30</v>
      </c>
      <c r="X7" s="248">
        <f t="shared" si="1"/>
        <v>30</v>
      </c>
    </row>
    <row r="8" spans="1:24" ht="15.75">
      <c r="A8" s="75">
        <f aca="true" t="shared" si="2" ref="A8:A17">(A7+1)</f>
        <v>3</v>
      </c>
      <c r="B8" s="71" t="s">
        <v>75</v>
      </c>
      <c r="C8" s="53" t="s">
        <v>11</v>
      </c>
      <c r="D8" s="53">
        <v>0</v>
      </c>
      <c r="E8" s="54">
        <v>0</v>
      </c>
      <c r="F8" s="54">
        <v>0</v>
      </c>
      <c r="G8" s="54">
        <v>1</v>
      </c>
      <c r="H8" s="54">
        <v>0</v>
      </c>
      <c r="I8" s="54"/>
      <c r="J8" s="176">
        <f>(2*6)</f>
        <v>12</v>
      </c>
      <c r="K8" s="169">
        <f>(2*7.33)</f>
        <v>14.66</v>
      </c>
      <c r="L8" s="169">
        <v>1</v>
      </c>
      <c r="M8" s="169">
        <v>3</v>
      </c>
      <c r="N8" s="169">
        <v>0</v>
      </c>
      <c r="O8" s="169"/>
      <c r="P8" s="169"/>
      <c r="Q8" s="313"/>
      <c r="R8" s="313"/>
      <c r="S8" s="313"/>
      <c r="T8" s="353"/>
      <c r="U8" s="353"/>
      <c r="V8" s="169"/>
      <c r="W8" s="98">
        <f t="shared" si="0"/>
        <v>31.66</v>
      </c>
      <c r="X8" s="248">
        <f t="shared" si="1"/>
        <v>31.66</v>
      </c>
    </row>
    <row r="9" spans="1:24" ht="15.75">
      <c r="A9" s="75">
        <f t="shared" si="2"/>
        <v>4</v>
      </c>
      <c r="B9" s="66" t="s">
        <v>215</v>
      </c>
      <c r="C9" s="53" t="s">
        <v>81</v>
      </c>
      <c r="D9" s="53">
        <v>0</v>
      </c>
      <c r="E9" s="54">
        <v>0</v>
      </c>
      <c r="F9" s="54">
        <v>0</v>
      </c>
      <c r="G9" s="54">
        <v>0</v>
      </c>
      <c r="H9" s="54">
        <v>8.75</v>
      </c>
      <c r="I9" s="54">
        <v>9.5</v>
      </c>
      <c r="J9" s="176">
        <v>5</v>
      </c>
      <c r="K9" s="176">
        <v>4</v>
      </c>
      <c r="L9" s="176"/>
      <c r="M9" s="176"/>
      <c r="N9" s="176"/>
      <c r="O9" s="176"/>
      <c r="P9" s="176"/>
      <c r="Q9" s="316"/>
      <c r="R9" s="316"/>
      <c r="S9" s="316"/>
      <c r="T9" s="354"/>
      <c r="U9" s="354"/>
      <c r="V9" s="176"/>
      <c r="W9" s="98">
        <f t="shared" si="0"/>
        <v>27.25</v>
      </c>
      <c r="X9" s="248">
        <f t="shared" si="1"/>
        <v>27.25</v>
      </c>
    </row>
    <row r="10" spans="1:24" ht="15.75">
      <c r="A10" s="75">
        <f t="shared" si="2"/>
        <v>5</v>
      </c>
      <c r="B10" s="69" t="s">
        <v>72</v>
      </c>
      <c r="C10" s="16" t="s">
        <v>83</v>
      </c>
      <c r="D10" s="54">
        <v>8</v>
      </c>
      <c r="E10" s="54">
        <v>9</v>
      </c>
      <c r="F10" s="54">
        <v>0</v>
      </c>
      <c r="G10" s="54">
        <v>0</v>
      </c>
      <c r="H10" s="54">
        <v>0</v>
      </c>
      <c r="I10" s="54">
        <v>6.5</v>
      </c>
      <c r="J10" s="176"/>
      <c r="K10" s="176"/>
      <c r="L10" s="176"/>
      <c r="M10" s="176"/>
      <c r="N10" s="176"/>
      <c r="O10" s="176"/>
      <c r="P10" s="176"/>
      <c r="Q10" s="316"/>
      <c r="R10" s="316"/>
      <c r="S10" s="316"/>
      <c r="T10" s="354"/>
      <c r="U10" s="354"/>
      <c r="V10" s="176"/>
      <c r="W10" s="98">
        <f t="shared" si="0"/>
        <v>23.5</v>
      </c>
      <c r="X10" s="248">
        <f t="shared" si="1"/>
        <v>23.5</v>
      </c>
    </row>
    <row r="11" spans="1:24" ht="15.75">
      <c r="A11" s="75">
        <f t="shared" si="2"/>
        <v>6</v>
      </c>
      <c r="B11" s="69" t="s">
        <v>76</v>
      </c>
      <c r="C11" s="17" t="s">
        <v>91</v>
      </c>
      <c r="D11" s="53">
        <v>0</v>
      </c>
      <c r="E11" s="54">
        <v>0</v>
      </c>
      <c r="F11" s="54">
        <v>7</v>
      </c>
      <c r="G11" s="54">
        <v>4</v>
      </c>
      <c r="H11" s="54">
        <v>0</v>
      </c>
      <c r="I11" s="54"/>
      <c r="J11" s="176">
        <v>2</v>
      </c>
      <c r="K11" s="176">
        <v>2</v>
      </c>
      <c r="L11" s="176"/>
      <c r="M11" s="176"/>
      <c r="N11" s="176"/>
      <c r="O11" s="176"/>
      <c r="P11" s="176"/>
      <c r="Q11" s="316"/>
      <c r="R11" s="316"/>
      <c r="S11" s="316"/>
      <c r="T11" s="354"/>
      <c r="U11" s="354"/>
      <c r="V11" s="176"/>
      <c r="W11" s="98">
        <f t="shared" si="0"/>
        <v>15</v>
      </c>
      <c r="X11" s="248">
        <f t="shared" si="1"/>
        <v>15</v>
      </c>
    </row>
    <row r="12" spans="1:24" ht="15.75">
      <c r="A12" s="75">
        <f t="shared" si="2"/>
        <v>7</v>
      </c>
      <c r="B12" s="160" t="s">
        <v>281</v>
      </c>
      <c r="C12" s="177" t="s">
        <v>282</v>
      </c>
      <c r="D12" s="39"/>
      <c r="E12" s="39"/>
      <c r="F12" s="39"/>
      <c r="G12" s="39"/>
      <c r="H12" s="39"/>
      <c r="I12" s="39"/>
      <c r="J12" s="176">
        <f>(2*2.5)</f>
        <v>5</v>
      </c>
      <c r="K12" s="176">
        <v>6</v>
      </c>
      <c r="L12" s="176"/>
      <c r="M12" s="176"/>
      <c r="N12" s="176"/>
      <c r="O12" s="176"/>
      <c r="P12" s="176"/>
      <c r="Q12" s="316"/>
      <c r="R12" s="316"/>
      <c r="S12" s="316"/>
      <c r="T12" s="354"/>
      <c r="U12" s="354"/>
      <c r="V12" s="176">
        <v>5</v>
      </c>
      <c r="W12" s="98">
        <f t="shared" si="0"/>
        <v>16</v>
      </c>
      <c r="X12" s="248">
        <f t="shared" si="1"/>
        <v>16</v>
      </c>
    </row>
    <row r="13" spans="1:24" ht="15.75">
      <c r="A13" s="75">
        <f t="shared" si="2"/>
        <v>8</v>
      </c>
      <c r="B13" s="66" t="s">
        <v>218</v>
      </c>
      <c r="C13" s="16" t="s">
        <v>83</v>
      </c>
      <c r="D13" s="53">
        <v>0</v>
      </c>
      <c r="E13" s="54">
        <v>0</v>
      </c>
      <c r="F13" s="54">
        <v>0</v>
      </c>
      <c r="G13" s="54">
        <v>0</v>
      </c>
      <c r="H13" s="54">
        <v>8.75</v>
      </c>
      <c r="I13" s="54">
        <v>1.5</v>
      </c>
      <c r="J13" s="176"/>
      <c r="K13" s="176"/>
      <c r="L13" s="176"/>
      <c r="M13" s="176"/>
      <c r="N13" s="176"/>
      <c r="O13" s="176"/>
      <c r="P13" s="176"/>
      <c r="Q13" s="316"/>
      <c r="R13" s="316"/>
      <c r="S13" s="316"/>
      <c r="T13" s="354"/>
      <c r="U13" s="354"/>
      <c r="V13" s="176"/>
      <c r="W13" s="98">
        <f t="shared" si="0"/>
        <v>10.25</v>
      </c>
      <c r="X13" s="248">
        <f t="shared" si="1"/>
        <v>10.25</v>
      </c>
    </row>
    <row r="14" spans="1:24" ht="15.75">
      <c r="A14" s="75">
        <f t="shared" si="2"/>
        <v>9</v>
      </c>
      <c r="B14" s="66" t="s">
        <v>216</v>
      </c>
      <c r="C14" s="17" t="s">
        <v>90</v>
      </c>
      <c r="D14" s="47">
        <v>0</v>
      </c>
      <c r="E14" s="54">
        <v>0</v>
      </c>
      <c r="F14" s="54">
        <v>0</v>
      </c>
      <c r="G14" s="54">
        <v>0</v>
      </c>
      <c r="H14" s="54">
        <v>8.75</v>
      </c>
      <c r="I14" s="54">
        <v>1.5</v>
      </c>
      <c r="J14" s="176"/>
      <c r="K14" s="176"/>
      <c r="L14" s="176"/>
      <c r="M14" s="176"/>
      <c r="N14" s="176"/>
      <c r="O14" s="176"/>
      <c r="P14" s="176"/>
      <c r="Q14" s="316"/>
      <c r="R14" s="316"/>
      <c r="S14" s="316"/>
      <c r="T14" s="354"/>
      <c r="U14" s="354"/>
      <c r="V14" s="176"/>
      <c r="W14" s="98">
        <f t="shared" si="0"/>
        <v>10.25</v>
      </c>
      <c r="X14" s="248">
        <f t="shared" si="1"/>
        <v>10.25</v>
      </c>
    </row>
    <row r="15" spans="1:24" ht="15.75">
      <c r="A15" s="75">
        <f t="shared" si="2"/>
        <v>10</v>
      </c>
      <c r="B15" s="66" t="s">
        <v>219</v>
      </c>
      <c r="C15" s="16" t="s">
        <v>83</v>
      </c>
      <c r="D15" s="47">
        <v>0</v>
      </c>
      <c r="E15" s="54">
        <v>0</v>
      </c>
      <c r="F15" s="54">
        <v>0</v>
      </c>
      <c r="G15" s="54">
        <v>0</v>
      </c>
      <c r="H15" s="54">
        <v>2</v>
      </c>
      <c r="I15" s="54">
        <v>3</v>
      </c>
      <c r="J15" s="189"/>
      <c r="K15" s="189"/>
      <c r="L15" s="189"/>
      <c r="M15" s="189"/>
      <c r="N15" s="189"/>
      <c r="O15" s="189"/>
      <c r="P15" s="189"/>
      <c r="Q15" s="315"/>
      <c r="R15" s="315"/>
      <c r="S15" s="315"/>
      <c r="T15" s="355"/>
      <c r="U15" s="355"/>
      <c r="V15" s="189"/>
      <c r="W15" s="98">
        <f t="shared" si="0"/>
        <v>5</v>
      </c>
      <c r="X15" s="248">
        <f t="shared" si="1"/>
        <v>5</v>
      </c>
    </row>
    <row r="16" spans="1:24" ht="15.75">
      <c r="A16" s="75">
        <f t="shared" si="2"/>
        <v>11</v>
      </c>
      <c r="B16" s="69" t="s">
        <v>73</v>
      </c>
      <c r="C16" s="17" t="s">
        <v>74</v>
      </c>
      <c r="D16" s="47">
        <v>0</v>
      </c>
      <c r="E16" s="54">
        <v>2</v>
      </c>
      <c r="F16" s="54">
        <v>0</v>
      </c>
      <c r="G16" s="54">
        <v>0</v>
      </c>
      <c r="H16" s="54">
        <v>0</v>
      </c>
      <c r="I16" s="54">
        <v>1</v>
      </c>
      <c r="J16" s="176"/>
      <c r="K16" s="176"/>
      <c r="L16" s="176"/>
      <c r="M16" s="176"/>
      <c r="N16" s="176"/>
      <c r="O16" s="176"/>
      <c r="P16" s="176"/>
      <c r="Q16" s="316"/>
      <c r="R16" s="316"/>
      <c r="S16" s="316"/>
      <c r="T16" s="354"/>
      <c r="U16" s="354"/>
      <c r="V16" s="176"/>
      <c r="W16" s="98">
        <f t="shared" si="0"/>
        <v>3</v>
      </c>
      <c r="X16" s="248">
        <f t="shared" si="1"/>
        <v>3</v>
      </c>
    </row>
    <row r="17" spans="1:24" ht="15.75">
      <c r="A17" s="75">
        <f t="shared" si="2"/>
        <v>12</v>
      </c>
      <c r="B17" s="217"/>
      <c r="C17" s="218"/>
      <c r="D17" s="21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76"/>
      <c r="X17" s="12"/>
    </row>
    <row r="18" spans="1:24" ht="15.75">
      <c r="A18" s="75"/>
      <c r="B18" s="36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7"/>
      <c r="X18" s="12"/>
    </row>
    <row r="19" spans="1:24" s="228" customFormat="1" ht="15.75">
      <c r="A19" s="75"/>
      <c r="B19" s="36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7"/>
      <c r="X19" s="12"/>
    </row>
    <row r="20" spans="1:24" ht="15">
      <c r="A20" s="13"/>
      <c r="B20" s="22"/>
      <c r="C20" s="13"/>
      <c r="D20" s="12"/>
      <c r="E20" s="18"/>
      <c r="F20" s="57"/>
      <c r="G20" s="57"/>
      <c r="H20" s="57"/>
      <c r="I20" s="5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15"/>
      <c r="X20" s="12"/>
    </row>
    <row r="21" spans="1:24" ht="15.75">
      <c r="A21" s="12"/>
      <c r="B21" s="66"/>
      <c r="C21" s="17"/>
      <c r="D21" s="47"/>
      <c r="E21" s="54"/>
      <c r="F21" s="54"/>
      <c r="G21" s="54"/>
      <c r="H21" s="54"/>
      <c r="I21" s="54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101"/>
      <c r="X21" s="12"/>
    </row>
    <row r="22" spans="1:24" ht="15">
      <c r="A22" s="15"/>
      <c r="B22" s="15"/>
      <c r="C22" s="15"/>
      <c r="D22" s="15"/>
      <c r="E22" s="64"/>
      <c r="F22" s="64"/>
      <c r="G22" s="64"/>
      <c r="H22" s="64"/>
      <c r="I22" s="64"/>
      <c r="J22" s="25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5"/>
      <c r="X22" s="15"/>
    </row>
    <row r="23" spans="5:22" ht="15">
      <c r="E23" s="41"/>
      <c r="F23" s="41"/>
      <c r="G23" s="41"/>
      <c r="H23" s="41"/>
      <c r="I23" s="41"/>
      <c r="J23" s="255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0:22" ht="15"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1:22" s="240" customFormat="1" ht="15.75">
      <c r="A25" s="298"/>
      <c r="B25" s="241" t="s">
        <v>319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2:22" ht="15.75">
      <c r="B26" s="241" t="s">
        <v>320</v>
      </c>
      <c r="C26" s="171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2:22" ht="15">
      <c r="B27" s="178"/>
      <c r="C27" s="171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2:22" ht="15">
      <c r="B28" s="172"/>
      <c r="C28" s="171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2:3" ht="15">
      <c r="B29" s="172"/>
      <c r="C29" s="171"/>
    </row>
    <row r="30" spans="2:3" ht="15">
      <c r="B30" s="172"/>
      <c r="C30" s="171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8" width="8.7109375" style="0" customWidth="1"/>
    <col min="9" max="10" width="8.7109375" style="92" customWidth="1"/>
    <col min="11" max="21" width="9.28125" style="92" customWidth="1"/>
    <col min="22" max="22" width="16.28125" style="92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3"/>
      <c r="X1" s="3"/>
    </row>
    <row r="2" spans="1:24" ht="18">
      <c r="A2" s="1" t="s">
        <v>307</v>
      </c>
      <c r="B2" s="5"/>
      <c r="C2" s="5"/>
      <c r="D2" s="1"/>
      <c r="E2" s="1"/>
      <c r="F2" s="1"/>
      <c r="G2" s="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1"/>
    </row>
    <row r="3" spans="2:24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76"/>
      <c r="J3" s="120" t="s">
        <v>244</v>
      </c>
      <c r="K3" s="120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5" t="s">
        <v>29</v>
      </c>
      <c r="X3" s="386"/>
    </row>
    <row r="4" spans="1:24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1">
        <v>41034</v>
      </c>
      <c r="I4" s="10">
        <v>41035</v>
      </c>
      <c r="J4" s="10">
        <v>41048</v>
      </c>
      <c r="K4" s="10">
        <v>41049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203"/>
      <c r="W4" s="124" t="s">
        <v>7</v>
      </c>
      <c r="X4" s="244" t="s">
        <v>8</v>
      </c>
    </row>
    <row r="5" spans="1:24" ht="15">
      <c r="A5" s="35"/>
      <c r="B5" s="42"/>
      <c r="C5" s="13"/>
      <c r="D5" s="12"/>
      <c r="E5" s="12"/>
      <c r="F5" s="18"/>
      <c r="G5" s="18"/>
      <c r="H5" s="256"/>
      <c r="I5" s="18"/>
      <c r="J5" s="18"/>
      <c r="K5" s="18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5"/>
      <c r="X5" s="245"/>
    </row>
    <row r="6" spans="1:24" ht="15.75">
      <c r="A6" s="75">
        <v>1</v>
      </c>
      <c r="B6" s="78" t="s">
        <v>77</v>
      </c>
      <c r="C6" s="16" t="s">
        <v>83</v>
      </c>
      <c r="D6" s="47">
        <v>6</v>
      </c>
      <c r="E6" s="47">
        <v>6</v>
      </c>
      <c r="F6" s="54">
        <v>0</v>
      </c>
      <c r="G6" s="54">
        <v>6</v>
      </c>
      <c r="H6" s="111">
        <v>7</v>
      </c>
      <c r="I6" s="54">
        <v>6</v>
      </c>
      <c r="J6" s="54">
        <v>14</v>
      </c>
      <c r="K6" s="54">
        <v>12</v>
      </c>
      <c r="L6" s="206">
        <v>6</v>
      </c>
      <c r="M6" s="206">
        <v>6</v>
      </c>
      <c r="N6" s="325"/>
      <c r="O6" s="325"/>
      <c r="P6" s="206">
        <v>4</v>
      </c>
      <c r="Q6" s="206">
        <v>4</v>
      </c>
      <c r="R6" s="206">
        <v>5</v>
      </c>
      <c r="S6" s="325"/>
      <c r="T6" s="356"/>
      <c r="U6" s="356"/>
      <c r="V6" s="206">
        <f>(11+5)</f>
        <v>16</v>
      </c>
      <c r="W6" s="126">
        <f>SUM(D6:V6)</f>
        <v>98</v>
      </c>
      <c r="X6" s="246">
        <v>98</v>
      </c>
    </row>
    <row r="7" spans="1:24" ht="15.75">
      <c r="A7" s="76">
        <v>2</v>
      </c>
      <c r="B7" s="78" t="s">
        <v>78</v>
      </c>
      <c r="C7" s="16" t="s">
        <v>82</v>
      </c>
      <c r="D7" s="50">
        <v>1</v>
      </c>
      <c r="E7" s="50">
        <v>1</v>
      </c>
      <c r="F7" s="54">
        <v>5</v>
      </c>
      <c r="G7" s="54">
        <v>0</v>
      </c>
      <c r="H7" s="111">
        <v>4</v>
      </c>
      <c r="I7" s="300">
        <v>0</v>
      </c>
      <c r="J7" s="54">
        <v>2</v>
      </c>
      <c r="K7" s="54">
        <v>2</v>
      </c>
      <c r="L7" s="206">
        <v>1</v>
      </c>
      <c r="M7" s="206">
        <v>1</v>
      </c>
      <c r="N7" s="206">
        <v>5</v>
      </c>
      <c r="O7" s="206">
        <v>5</v>
      </c>
      <c r="P7" s="206">
        <v>7</v>
      </c>
      <c r="Q7" s="206">
        <v>7</v>
      </c>
      <c r="R7" s="325"/>
      <c r="S7" s="325"/>
      <c r="T7" s="356">
        <v>5</v>
      </c>
      <c r="U7" s="356">
        <v>5</v>
      </c>
      <c r="V7" s="206"/>
      <c r="W7" s="126">
        <f>SUM(D7:V7)</f>
        <v>51</v>
      </c>
      <c r="X7" s="246">
        <v>51</v>
      </c>
    </row>
    <row r="8" spans="1:24" ht="15.75">
      <c r="A8" s="75"/>
      <c r="B8" s="67"/>
      <c r="C8" s="17"/>
      <c r="D8" s="47"/>
      <c r="E8" s="47"/>
      <c r="F8" s="54"/>
      <c r="G8" s="54"/>
      <c r="H8" s="111"/>
      <c r="I8" s="54"/>
      <c r="J8" s="54"/>
      <c r="K8" s="54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127"/>
      <c r="X8" s="12"/>
    </row>
    <row r="9" spans="1:24" ht="15">
      <c r="A9" s="12"/>
      <c r="B9" s="33"/>
      <c r="C9" s="17"/>
      <c r="D9" s="13"/>
      <c r="E9" s="13"/>
      <c r="F9" s="57"/>
      <c r="G9" s="57"/>
      <c r="H9" s="257"/>
      <c r="I9" s="57"/>
      <c r="J9" s="57"/>
      <c r="K9" s="57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128"/>
      <c r="X9" s="12"/>
    </row>
    <row r="10" spans="1:24" ht="15">
      <c r="A10" s="12"/>
      <c r="B10" s="43"/>
      <c r="C10" s="17"/>
      <c r="D10" s="13"/>
      <c r="E10" s="13"/>
      <c r="F10" s="57"/>
      <c r="G10" s="57"/>
      <c r="H10" s="257"/>
      <c r="I10" s="57"/>
      <c r="J10" s="57"/>
      <c r="K10" s="57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128"/>
      <c r="X10" s="12"/>
    </row>
    <row r="11" spans="1:24" ht="15">
      <c r="A11" s="12"/>
      <c r="B11" s="33"/>
      <c r="C11" s="16"/>
      <c r="D11" s="13"/>
      <c r="E11" s="13"/>
      <c r="F11" s="13"/>
      <c r="G11" s="13"/>
      <c r="H11" s="113"/>
      <c r="I11" s="13"/>
      <c r="J11" s="13"/>
      <c r="K11" s="13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128"/>
      <c r="X11" s="12"/>
    </row>
    <row r="12" spans="1:24" ht="15">
      <c r="A12" s="12"/>
      <c r="B12" s="33"/>
      <c r="C12" s="13"/>
      <c r="D12" s="13"/>
      <c r="E12" s="13"/>
      <c r="F12" s="13"/>
      <c r="G12" s="13"/>
      <c r="H12" s="113"/>
      <c r="I12" s="13"/>
      <c r="J12" s="13"/>
      <c r="K12" s="13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128"/>
      <c r="X12" s="12"/>
    </row>
    <row r="13" spans="1:24" ht="15">
      <c r="A13" s="12"/>
      <c r="B13" s="21"/>
      <c r="C13" s="13"/>
      <c r="D13" s="12"/>
      <c r="E13" s="12"/>
      <c r="F13" s="12"/>
      <c r="G13" s="12"/>
      <c r="H13" s="26"/>
      <c r="I13" s="12"/>
      <c r="J13" s="12"/>
      <c r="K13" s="1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"/>
    </row>
    <row r="14" spans="1:24" ht="15">
      <c r="A14" s="12"/>
      <c r="B14" s="21"/>
      <c r="C14" s="13"/>
      <c r="D14" s="12"/>
      <c r="E14" s="12"/>
      <c r="F14" s="12"/>
      <c r="G14" s="12"/>
      <c r="H14" s="26"/>
      <c r="I14" s="12"/>
      <c r="J14" s="12"/>
      <c r="K14" s="1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"/>
    </row>
    <row r="15" spans="1:24" ht="15">
      <c r="A15" s="12"/>
      <c r="B15" s="21"/>
      <c r="C15" s="13"/>
      <c r="D15" s="12"/>
      <c r="E15" s="12"/>
      <c r="F15" s="12"/>
      <c r="G15" s="12"/>
      <c r="H15" s="26"/>
      <c r="I15" s="12"/>
      <c r="J15" s="12"/>
      <c r="K15" s="12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"/>
    </row>
    <row r="16" spans="1:24" ht="15">
      <c r="A16" s="12"/>
      <c r="B16" s="21"/>
      <c r="C16" s="13"/>
      <c r="D16" s="12"/>
      <c r="E16" s="12"/>
      <c r="F16" s="12"/>
      <c r="G16" s="12"/>
      <c r="H16" s="26"/>
      <c r="I16" s="12"/>
      <c r="J16" s="12"/>
      <c r="K16" s="12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"/>
    </row>
    <row r="17" spans="1:24" ht="15">
      <c r="A17" s="12"/>
      <c r="B17" s="21"/>
      <c r="C17" s="13"/>
      <c r="D17" s="12"/>
      <c r="E17" s="12"/>
      <c r="F17" s="12"/>
      <c r="G17" s="12"/>
      <c r="H17" s="26"/>
      <c r="I17" s="12"/>
      <c r="J17" s="12"/>
      <c r="K17" s="12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"/>
    </row>
    <row r="19" spans="1:21" s="243" customFormat="1" ht="15.75">
      <c r="A19" s="298"/>
      <c r="B19" s="241" t="s">
        <v>319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0" spans="2:21" s="243" customFormat="1" ht="15.75">
      <c r="B20" s="241" t="s">
        <v>320</v>
      </c>
      <c r="C20" s="171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11.8515625" style="0" customWidth="1"/>
    <col min="4" max="9" width="8.7109375" style="0" customWidth="1"/>
    <col min="10" max="21" width="8.7109375" style="92" customWidth="1"/>
    <col min="22" max="22" width="8.7109375" style="0" customWidth="1"/>
    <col min="23" max="23" width="9.57421875" style="0" bestFit="1" customWidth="1"/>
  </cols>
  <sheetData>
    <row r="1" spans="1:23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3"/>
      <c r="W1" s="3"/>
    </row>
    <row r="2" spans="1:23" ht="18">
      <c r="A2" s="1" t="s">
        <v>24</v>
      </c>
      <c r="B2" s="5"/>
      <c r="C2" s="5"/>
      <c r="D2" s="1"/>
      <c r="E2" s="1"/>
      <c r="F2" s="1"/>
      <c r="G2" s="1"/>
      <c r="H2" s="1"/>
      <c r="I2" s="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/>
      <c r="W2" s="1"/>
    </row>
    <row r="3" spans="2:23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88"/>
      <c r="J3" s="120" t="s">
        <v>244</v>
      </c>
      <c r="K3" s="120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387" t="s">
        <v>29</v>
      </c>
      <c r="W3" s="386"/>
    </row>
    <row r="4" spans="1:23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1">
        <v>41035</v>
      </c>
      <c r="J4" s="10">
        <v>41048</v>
      </c>
      <c r="K4" s="10">
        <v>41049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24" t="s">
        <v>7</v>
      </c>
      <c r="W4" s="106" t="s">
        <v>8</v>
      </c>
    </row>
    <row r="5" spans="1:23" s="335" customFormat="1" ht="15.75">
      <c r="A5" s="38">
        <v>1</v>
      </c>
      <c r="B5" s="79" t="s">
        <v>79</v>
      </c>
      <c r="C5" s="16" t="s">
        <v>82</v>
      </c>
      <c r="D5" s="53">
        <v>15</v>
      </c>
      <c r="E5" s="103">
        <v>16</v>
      </c>
      <c r="F5" s="54">
        <v>11</v>
      </c>
      <c r="G5" s="54">
        <v>15</v>
      </c>
      <c r="H5" s="54">
        <v>12</v>
      </c>
      <c r="I5" s="111">
        <v>13</v>
      </c>
      <c r="J5" s="54" t="s">
        <v>248</v>
      </c>
      <c r="K5" s="54">
        <v>21.3</v>
      </c>
      <c r="L5" s="325"/>
      <c r="M5" s="325"/>
      <c r="N5" s="206">
        <v>14</v>
      </c>
      <c r="O5" s="325">
        <v>6</v>
      </c>
      <c r="P5" s="206">
        <v>7</v>
      </c>
      <c r="Q5" s="206">
        <v>12</v>
      </c>
      <c r="R5" s="206">
        <v>11</v>
      </c>
      <c r="S5" s="206">
        <v>11</v>
      </c>
      <c r="T5" s="206">
        <v>4</v>
      </c>
      <c r="U5" s="206">
        <v>11</v>
      </c>
      <c r="V5" s="131">
        <f>SUM(D5:U5)</f>
        <v>179.3</v>
      </c>
      <c r="W5" s="340">
        <f>SUM(D5:U5)-6</f>
        <v>173.3</v>
      </c>
    </row>
    <row r="6" spans="1:23" s="41" customFormat="1" ht="15.75">
      <c r="A6" s="75">
        <f>(1+A5)</f>
        <v>2</v>
      </c>
      <c r="B6" s="79" t="s">
        <v>80</v>
      </c>
      <c r="C6" s="16" t="s">
        <v>83</v>
      </c>
      <c r="D6" s="54">
        <v>12</v>
      </c>
      <c r="E6" s="111">
        <v>11</v>
      </c>
      <c r="F6" s="54">
        <v>14</v>
      </c>
      <c r="G6" s="54">
        <v>8</v>
      </c>
      <c r="H6" s="300">
        <v>3</v>
      </c>
      <c r="I6" s="111">
        <v>8</v>
      </c>
      <c r="J6" s="54">
        <v>14</v>
      </c>
      <c r="K6" s="54">
        <v>10</v>
      </c>
      <c r="L6" s="206">
        <v>15</v>
      </c>
      <c r="M6" s="206">
        <v>5</v>
      </c>
      <c r="N6" s="206">
        <v>4</v>
      </c>
      <c r="O6" s="206">
        <v>14</v>
      </c>
      <c r="P6" s="325">
        <v>3</v>
      </c>
      <c r="Q6" s="206">
        <v>9</v>
      </c>
      <c r="R6" s="206">
        <v>6</v>
      </c>
      <c r="S6" s="325">
        <v>0</v>
      </c>
      <c r="T6" s="356">
        <v>11</v>
      </c>
      <c r="U6" s="356">
        <v>3</v>
      </c>
      <c r="V6" s="131">
        <f>SUM(D6:U6)</f>
        <v>150</v>
      </c>
      <c r="W6" s="340">
        <f>SUM(D6:U6)-6</f>
        <v>144</v>
      </c>
    </row>
    <row r="7" spans="1:26" s="41" customFormat="1" ht="15.75">
      <c r="A7" s="75">
        <f>(1+A6)</f>
        <v>3</v>
      </c>
      <c r="B7" s="81" t="s">
        <v>221</v>
      </c>
      <c r="C7" s="14" t="s">
        <v>82</v>
      </c>
      <c r="D7" s="53">
        <v>0</v>
      </c>
      <c r="E7" s="103">
        <v>0</v>
      </c>
      <c r="F7" s="54">
        <v>6</v>
      </c>
      <c r="G7" s="54">
        <v>10</v>
      </c>
      <c r="H7" s="54">
        <v>9</v>
      </c>
      <c r="I7" s="111">
        <v>10</v>
      </c>
      <c r="J7" s="54">
        <v>18</v>
      </c>
      <c r="K7" s="54">
        <v>21.3</v>
      </c>
      <c r="L7" s="206">
        <v>10</v>
      </c>
      <c r="M7" s="206">
        <v>15</v>
      </c>
      <c r="N7" s="206">
        <v>7</v>
      </c>
      <c r="O7" s="206">
        <v>9</v>
      </c>
      <c r="P7" s="325">
        <v>5</v>
      </c>
      <c r="Q7" s="206">
        <v>7</v>
      </c>
      <c r="R7" s="325"/>
      <c r="S7" s="325"/>
      <c r="T7" s="356">
        <v>8</v>
      </c>
      <c r="U7" s="356">
        <v>8</v>
      </c>
      <c r="V7" s="131">
        <f>SUM(D7:U7)</f>
        <v>143.3</v>
      </c>
      <c r="W7" s="340">
        <f>SUM(D7:U7)-5</f>
        <v>138.3</v>
      </c>
      <c r="Y7" s="227"/>
      <c r="Z7" s="214"/>
    </row>
    <row r="8" spans="1:26" s="41" customFormat="1" ht="15.75">
      <c r="A8" s="75">
        <f>(1+A7)</f>
        <v>4</v>
      </c>
      <c r="B8" s="79" t="s">
        <v>88</v>
      </c>
      <c r="C8" s="53" t="s">
        <v>81</v>
      </c>
      <c r="D8" s="53">
        <v>3</v>
      </c>
      <c r="E8" s="103">
        <v>5</v>
      </c>
      <c r="F8" s="54">
        <v>9</v>
      </c>
      <c r="G8" s="54">
        <v>5</v>
      </c>
      <c r="H8" s="54">
        <v>7</v>
      </c>
      <c r="I8" s="111">
        <v>4</v>
      </c>
      <c r="J8" s="54">
        <v>26.5</v>
      </c>
      <c r="K8" s="54">
        <v>10</v>
      </c>
      <c r="L8" s="206">
        <v>7</v>
      </c>
      <c r="M8" s="325">
        <v>1</v>
      </c>
      <c r="N8" s="206">
        <v>6</v>
      </c>
      <c r="O8" s="206">
        <v>7</v>
      </c>
      <c r="P8" s="206">
        <v>9</v>
      </c>
      <c r="Q8" s="325">
        <v>4</v>
      </c>
      <c r="R8" s="325">
        <v>3</v>
      </c>
      <c r="S8" s="206">
        <v>8</v>
      </c>
      <c r="T8" s="356">
        <v>3</v>
      </c>
      <c r="U8" s="356">
        <v>2</v>
      </c>
      <c r="V8" s="131">
        <f>SUM(D8:U8)</f>
        <v>119.5</v>
      </c>
      <c r="W8" s="340">
        <f>SUM(D8:U8)-8</f>
        <v>111.5</v>
      </c>
      <c r="Y8" s="227"/>
      <c r="Z8" s="214"/>
    </row>
    <row r="9" spans="1:26" s="335" customFormat="1" ht="15.75">
      <c r="A9" s="75">
        <f>(1+A8)</f>
        <v>5</v>
      </c>
      <c r="B9" s="79" t="s">
        <v>84</v>
      </c>
      <c r="C9" s="17" t="s">
        <v>128</v>
      </c>
      <c r="D9" s="53">
        <v>8</v>
      </c>
      <c r="E9" s="103">
        <v>9</v>
      </c>
      <c r="F9" s="54">
        <v>3</v>
      </c>
      <c r="G9" s="54">
        <v>4</v>
      </c>
      <c r="H9" s="54">
        <v>0</v>
      </c>
      <c r="I9" s="341">
        <v>0</v>
      </c>
      <c r="J9" s="54">
        <v>26.5</v>
      </c>
      <c r="K9" s="54">
        <v>21.3</v>
      </c>
      <c r="L9" s="206">
        <v>8</v>
      </c>
      <c r="M9" s="206">
        <v>2</v>
      </c>
      <c r="N9" s="206">
        <v>9</v>
      </c>
      <c r="O9" s="206">
        <v>2</v>
      </c>
      <c r="P9" s="325"/>
      <c r="Q9" s="325"/>
      <c r="R9" s="206">
        <v>4</v>
      </c>
      <c r="S9" s="206">
        <v>4</v>
      </c>
      <c r="T9" s="356">
        <v>2</v>
      </c>
      <c r="U9" s="356">
        <v>1</v>
      </c>
      <c r="V9" s="131">
        <f>SUM(D9:U9)</f>
        <v>103.8</v>
      </c>
      <c r="W9" s="340">
        <f>SUM(D9:U9)</f>
        <v>103.8</v>
      </c>
      <c r="Y9" s="227"/>
      <c r="Z9" s="214"/>
    </row>
    <row r="10" spans="1:26" ht="15.75">
      <c r="A10" s="75">
        <f>(1+A9)</f>
        <v>6</v>
      </c>
      <c r="B10" s="79" t="s">
        <v>86</v>
      </c>
      <c r="C10" s="16" t="s">
        <v>82</v>
      </c>
      <c r="D10" s="53">
        <v>6</v>
      </c>
      <c r="E10" s="53">
        <v>0</v>
      </c>
      <c r="F10" s="54">
        <v>7</v>
      </c>
      <c r="G10" s="54">
        <v>6</v>
      </c>
      <c r="H10" s="54">
        <v>5</v>
      </c>
      <c r="I10" s="341">
        <v>0</v>
      </c>
      <c r="J10" s="54">
        <v>0</v>
      </c>
      <c r="K10" s="54">
        <v>0</v>
      </c>
      <c r="L10" s="206">
        <v>12</v>
      </c>
      <c r="M10" s="206">
        <v>6</v>
      </c>
      <c r="N10" s="206">
        <v>11</v>
      </c>
      <c r="O10" s="206">
        <v>11</v>
      </c>
      <c r="P10" s="206">
        <v>12</v>
      </c>
      <c r="Q10" s="206">
        <v>2</v>
      </c>
      <c r="R10" s="325"/>
      <c r="S10" s="325"/>
      <c r="T10" s="356"/>
      <c r="U10" s="356"/>
      <c r="V10" s="131">
        <f>SUM(D10:U10)</f>
        <v>78</v>
      </c>
      <c r="W10" s="340">
        <f>SUM(D10:U10)</f>
        <v>78</v>
      </c>
      <c r="Y10" s="227"/>
      <c r="Z10" s="214"/>
    </row>
    <row r="11" spans="1:26" ht="15.75">
      <c r="A11" s="75">
        <f>(1+A10)</f>
        <v>7</v>
      </c>
      <c r="B11" s="80" t="s">
        <v>92</v>
      </c>
      <c r="C11" s="17" t="s">
        <v>81</v>
      </c>
      <c r="D11" s="53">
        <v>10</v>
      </c>
      <c r="E11" s="53">
        <v>7</v>
      </c>
      <c r="F11" s="300">
        <v>0</v>
      </c>
      <c r="G11" s="54">
        <v>2</v>
      </c>
      <c r="H11" s="54">
        <v>1</v>
      </c>
      <c r="I11" s="111">
        <v>2</v>
      </c>
      <c r="J11" s="54">
        <v>6</v>
      </c>
      <c r="K11" s="54">
        <v>4</v>
      </c>
      <c r="L11" s="325"/>
      <c r="M11" s="325"/>
      <c r="N11" s="206">
        <v>5</v>
      </c>
      <c r="O11" s="206">
        <v>5</v>
      </c>
      <c r="P11" s="206">
        <v>1</v>
      </c>
      <c r="Q11" s="206">
        <v>1</v>
      </c>
      <c r="R11" s="206">
        <v>8</v>
      </c>
      <c r="S11" s="206">
        <v>3</v>
      </c>
      <c r="T11" s="356"/>
      <c r="U11" s="356"/>
      <c r="V11" s="131">
        <f>SUM(D11:U11)</f>
        <v>55</v>
      </c>
      <c r="W11" s="340">
        <f>SUM(D11:U11)</f>
        <v>55</v>
      </c>
      <c r="Y11" s="227"/>
      <c r="Z11" s="214"/>
    </row>
    <row r="12" spans="1:26" ht="15.75">
      <c r="A12" s="75">
        <f>(1+A11)</f>
        <v>8</v>
      </c>
      <c r="B12" s="78" t="s">
        <v>50</v>
      </c>
      <c r="C12" s="53" t="s">
        <v>82</v>
      </c>
      <c r="D12" s="53">
        <v>4</v>
      </c>
      <c r="E12" s="53">
        <v>8</v>
      </c>
      <c r="F12" s="300">
        <v>0</v>
      </c>
      <c r="G12" s="300">
        <v>0</v>
      </c>
      <c r="H12" s="54">
        <v>4</v>
      </c>
      <c r="I12" s="111">
        <v>5</v>
      </c>
      <c r="J12" s="54">
        <v>0</v>
      </c>
      <c r="K12" s="54">
        <v>0</v>
      </c>
      <c r="L12" s="206">
        <v>2</v>
      </c>
      <c r="M12" s="206">
        <v>10</v>
      </c>
      <c r="N12" s="206">
        <v>1</v>
      </c>
      <c r="O12" s="206">
        <v>4</v>
      </c>
      <c r="P12" s="325"/>
      <c r="Q12" s="206"/>
      <c r="R12" s="206"/>
      <c r="S12" s="206"/>
      <c r="T12" s="356"/>
      <c r="U12" s="356"/>
      <c r="V12" s="131">
        <f>SUM(D12:U12)</f>
        <v>38</v>
      </c>
      <c r="W12" s="340">
        <f>SUM(D12:U12)</f>
        <v>38</v>
      </c>
      <c r="Y12" s="227"/>
      <c r="Z12" s="214"/>
    </row>
    <row r="13" spans="1:26" ht="15.75">
      <c r="A13" s="75">
        <f>(1+A12)</f>
        <v>9</v>
      </c>
      <c r="B13" s="79" t="s">
        <v>85</v>
      </c>
      <c r="C13" s="17" t="s">
        <v>83</v>
      </c>
      <c r="D13" s="53">
        <v>7</v>
      </c>
      <c r="E13" s="53">
        <v>13</v>
      </c>
      <c r="F13" s="54">
        <v>0</v>
      </c>
      <c r="G13" s="54">
        <v>12</v>
      </c>
      <c r="H13" s="54">
        <v>0</v>
      </c>
      <c r="I13" s="111">
        <v>0</v>
      </c>
      <c r="J13" s="54">
        <v>0</v>
      </c>
      <c r="K13" s="54">
        <v>0</v>
      </c>
      <c r="L13" s="206"/>
      <c r="M13" s="206"/>
      <c r="N13" s="206"/>
      <c r="O13" s="206"/>
      <c r="P13" s="325"/>
      <c r="Q13" s="325"/>
      <c r="R13" s="325"/>
      <c r="S13" s="206"/>
      <c r="T13" s="356"/>
      <c r="U13" s="356"/>
      <c r="V13" s="131">
        <f>SUM(D13:U13)</f>
        <v>32</v>
      </c>
      <c r="W13" s="340">
        <f>SUM(D13:U13)</f>
        <v>32</v>
      </c>
      <c r="Y13" s="227"/>
      <c r="Z13" s="214"/>
    </row>
    <row r="14" spans="1:26" ht="15.75">
      <c r="A14" s="75">
        <f>(1+A13)</f>
        <v>10</v>
      </c>
      <c r="B14" s="79" t="s">
        <v>89</v>
      </c>
      <c r="C14" s="53" t="s">
        <v>47</v>
      </c>
      <c r="D14" s="53">
        <v>2</v>
      </c>
      <c r="E14" s="53">
        <v>4</v>
      </c>
      <c r="F14" s="54">
        <v>4</v>
      </c>
      <c r="G14" s="54">
        <v>7</v>
      </c>
      <c r="H14" s="54">
        <v>2</v>
      </c>
      <c r="I14" s="111">
        <v>3</v>
      </c>
      <c r="J14" s="54">
        <v>4</v>
      </c>
      <c r="K14" s="54">
        <v>6</v>
      </c>
      <c r="L14" s="206"/>
      <c r="M14" s="206"/>
      <c r="N14" s="206"/>
      <c r="O14" s="206"/>
      <c r="P14" s="325"/>
      <c r="Q14" s="325"/>
      <c r="R14" s="325"/>
      <c r="S14" s="206"/>
      <c r="T14" s="356"/>
      <c r="U14" s="356"/>
      <c r="V14" s="131">
        <f>SUM(D14:U14)</f>
        <v>32</v>
      </c>
      <c r="W14" s="340">
        <f>SUM(D14:U14)</f>
        <v>32</v>
      </c>
      <c r="Y14" s="227"/>
      <c r="Z14" s="214"/>
    </row>
    <row r="15" spans="1:26" ht="15.75">
      <c r="A15" s="75">
        <f>(1+A14)</f>
        <v>11</v>
      </c>
      <c r="B15" s="52" t="s">
        <v>249</v>
      </c>
      <c r="C15" s="13" t="s">
        <v>112</v>
      </c>
      <c r="D15" s="53">
        <v>0</v>
      </c>
      <c r="E15" s="53">
        <v>0</v>
      </c>
      <c r="F15" s="54">
        <v>0</v>
      </c>
      <c r="G15" s="54">
        <v>0</v>
      </c>
      <c r="H15" s="54">
        <v>0</v>
      </c>
      <c r="I15" s="111">
        <v>0</v>
      </c>
      <c r="J15" s="54">
        <v>10</v>
      </c>
      <c r="K15" s="54">
        <v>21.3</v>
      </c>
      <c r="L15" s="206"/>
      <c r="M15" s="206"/>
      <c r="N15" s="206"/>
      <c r="O15" s="206"/>
      <c r="P15" s="325"/>
      <c r="Q15" s="325"/>
      <c r="R15" s="325"/>
      <c r="S15" s="206"/>
      <c r="T15" s="356"/>
      <c r="U15" s="356"/>
      <c r="V15" s="131">
        <f>SUM(D15:U15)</f>
        <v>31.3</v>
      </c>
      <c r="W15" s="340">
        <f>SUM(D15:U15)</f>
        <v>31.3</v>
      </c>
      <c r="Y15" s="227"/>
      <c r="Z15" s="214"/>
    </row>
    <row r="16" spans="1:26" ht="15.75">
      <c r="A16" s="75">
        <f>(1+A15)</f>
        <v>12</v>
      </c>
      <c r="B16" s="104" t="s">
        <v>250</v>
      </c>
      <c r="C16" s="53" t="s">
        <v>251</v>
      </c>
      <c r="D16" s="53">
        <v>0</v>
      </c>
      <c r="E16" s="53">
        <v>0</v>
      </c>
      <c r="F16" s="54">
        <v>0</v>
      </c>
      <c r="G16" s="54">
        <v>0</v>
      </c>
      <c r="H16" s="54">
        <v>0</v>
      </c>
      <c r="I16" s="111">
        <v>0</v>
      </c>
      <c r="J16" s="54">
        <v>26.5</v>
      </c>
      <c r="K16" s="54">
        <v>2</v>
      </c>
      <c r="L16" s="206"/>
      <c r="M16" s="206"/>
      <c r="N16" s="206"/>
      <c r="O16" s="206"/>
      <c r="P16" s="325"/>
      <c r="Q16" s="325"/>
      <c r="R16" s="325"/>
      <c r="S16" s="206"/>
      <c r="T16" s="356"/>
      <c r="U16" s="356"/>
      <c r="V16" s="131">
        <f>SUM(D16:U16)</f>
        <v>28.5</v>
      </c>
      <c r="W16" s="340">
        <f>SUM(D16:U16)</f>
        <v>28.5</v>
      </c>
      <c r="Y16" s="227"/>
      <c r="Z16" s="214"/>
    </row>
    <row r="17" spans="1:26" ht="15.75">
      <c r="A17" s="75">
        <f>(1+A16)</f>
        <v>13</v>
      </c>
      <c r="B17" s="293" t="s">
        <v>327</v>
      </c>
      <c r="C17" s="14" t="s">
        <v>91</v>
      </c>
      <c r="D17" s="53">
        <v>0</v>
      </c>
      <c r="E17" s="53">
        <v>6</v>
      </c>
      <c r="F17" s="54">
        <v>5</v>
      </c>
      <c r="G17" s="54">
        <v>3</v>
      </c>
      <c r="H17" s="54">
        <v>0</v>
      </c>
      <c r="I17" s="111">
        <v>0</v>
      </c>
      <c r="J17" s="54">
        <v>0</v>
      </c>
      <c r="K17" s="54">
        <v>0</v>
      </c>
      <c r="L17" s="206"/>
      <c r="M17" s="206"/>
      <c r="N17" s="206"/>
      <c r="O17" s="325"/>
      <c r="P17" s="206">
        <v>2</v>
      </c>
      <c r="Q17" s="206">
        <v>3</v>
      </c>
      <c r="R17" s="325"/>
      <c r="S17" s="325"/>
      <c r="T17" s="356"/>
      <c r="U17" s="356"/>
      <c r="V17" s="131">
        <f>SUM(D17:U17)</f>
        <v>19</v>
      </c>
      <c r="W17" s="340">
        <f>SUM(D17:U17)</f>
        <v>19</v>
      </c>
      <c r="Y17" s="227"/>
      <c r="Z17" s="214"/>
    </row>
    <row r="18" spans="1:26" ht="15.75">
      <c r="A18" s="75">
        <f>(1+A17)</f>
        <v>14</v>
      </c>
      <c r="B18" s="104" t="s">
        <v>252</v>
      </c>
      <c r="C18" s="13" t="s">
        <v>112</v>
      </c>
      <c r="D18" s="53">
        <v>0</v>
      </c>
      <c r="E18" s="53">
        <v>0</v>
      </c>
      <c r="F18" s="54">
        <v>0</v>
      </c>
      <c r="G18" s="54">
        <v>0</v>
      </c>
      <c r="H18" s="54">
        <v>0</v>
      </c>
      <c r="I18" s="111">
        <v>0</v>
      </c>
      <c r="J18" s="54">
        <v>8</v>
      </c>
      <c r="K18" s="54">
        <v>10</v>
      </c>
      <c r="L18" s="206"/>
      <c r="M18" s="206"/>
      <c r="N18" s="206"/>
      <c r="O18" s="325"/>
      <c r="P18" s="325"/>
      <c r="Q18" s="325"/>
      <c r="R18" s="206"/>
      <c r="S18" s="206"/>
      <c r="T18" s="356"/>
      <c r="U18" s="356"/>
      <c r="V18" s="131">
        <f>SUM(D18:U18)</f>
        <v>18</v>
      </c>
      <c r="W18" s="340">
        <f>SUM(D18:U18)</f>
        <v>18</v>
      </c>
      <c r="Y18" s="335"/>
      <c r="Z18" s="335"/>
    </row>
    <row r="19" spans="1:23" ht="15.75">
      <c r="A19" s="75">
        <f>(1+A18)</f>
        <v>15</v>
      </c>
      <c r="B19" s="79" t="s">
        <v>87</v>
      </c>
      <c r="C19" s="53" t="s">
        <v>81</v>
      </c>
      <c r="D19" s="53">
        <v>5</v>
      </c>
      <c r="E19" s="53">
        <v>0</v>
      </c>
      <c r="F19" s="54">
        <v>0</v>
      </c>
      <c r="G19" s="54">
        <v>0</v>
      </c>
      <c r="H19" s="54">
        <v>0</v>
      </c>
      <c r="I19" s="111">
        <v>0</v>
      </c>
      <c r="J19" s="54">
        <v>0</v>
      </c>
      <c r="K19" s="54">
        <v>0</v>
      </c>
      <c r="L19" s="206"/>
      <c r="M19" s="206"/>
      <c r="N19" s="206"/>
      <c r="O19" s="325"/>
      <c r="P19" s="325"/>
      <c r="Q19" s="325"/>
      <c r="R19" s="206">
        <v>2</v>
      </c>
      <c r="S19" s="206">
        <v>6</v>
      </c>
      <c r="T19" s="356">
        <v>1</v>
      </c>
      <c r="U19" s="356">
        <v>4</v>
      </c>
      <c r="V19" s="131">
        <f>SUM(D19:U19)</f>
        <v>18</v>
      </c>
      <c r="W19" s="340">
        <f>SUM(D19:U19)</f>
        <v>18</v>
      </c>
    </row>
    <row r="20" spans="1:23" ht="15.75">
      <c r="A20" s="75">
        <f>(1+A19)</f>
        <v>16</v>
      </c>
      <c r="B20" s="226" t="s">
        <v>303</v>
      </c>
      <c r="C20" s="53" t="s">
        <v>81</v>
      </c>
      <c r="D20" s="39"/>
      <c r="E20" s="39"/>
      <c r="F20" s="39"/>
      <c r="G20" s="39"/>
      <c r="H20" s="39"/>
      <c r="I20" s="40"/>
      <c r="J20" s="39"/>
      <c r="K20" s="39"/>
      <c r="L20" s="225">
        <v>5</v>
      </c>
      <c r="M20" s="225">
        <v>12</v>
      </c>
      <c r="N20" s="225"/>
      <c r="O20" s="342"/>
      <c r="P20" s="342"/>
      <c r="Q20" s="342"/>
      <c r="R20" s="225"/>
      <c r="S20" s="225"/>
      <c r="T20" s="357"/>
      <c r="U20" s="357"/>
      <c r="V20" s="131">
        <f>SUM(D20:U20)</f>
        <v>17</v>
      </c>
      <c r="W20" s="340">
        <f>SUM(D20:U20)</f>
        <v>17</v>
      </c>
    </row>
    <row r="21" spans="1:23" ht="15.75">
      <c r="A21" s="75">
        <f>(1+A20)</f>
        <v>17</v>
      </c>
      <c r="B21" s="226" t="s">
        <v>304</v>
      </c>
      <c r="C21" s="13" t="s">
        <v>223</v>
      </c>
      <c r="D21" s="39"/>
      <c r="E21" s="39"/>
      <c r="F21" s="39"/>
      <c r="G21" s="39"/>
      <c r="H21" s="39"/>
      <c r="I21" s="40"/>
      <c r="J21" s="39"/>
      <c r="K21" s="39"/>
      <c r="L21" s="225">
        <v>4</v>
      </c>
      <c r="M21" s="225">
        <v>7</v>
      </c>
      <c r="N21" s="225"/>
      <c r="O21" s="342"/>
      <c r="P21" s="342"/>
      <c r="Q21" s="342"/>
      <c r="R21" s="225"/>
      <c r="S21" s="225"/>
      <c r="T21" s="357"/>
      <c r="U21" s="357"/>
      <c r="V21" s="131">
        <f>SUM(D21:U21)</f>
        <v>11</v>
      </c>
      <c r="W21" s="340">
        <f>SUM(D21:U21)</f>
        <v>11</v>
      </c>
    </row>
    <row r="22" spans="1:23" ht="15.75">
      <c r="A22" s="75">
        <f>(1+A21)</f>
        <v>18</v>
      </c>
      <c r="B22" s="104" t="s">
        <v>222</v>
      </c>
      <c r="C22" s="13" t="s">
        <v>112</v>
      </c>
      <c r="D22" s="53">
        <v>0</v>
      </c>
      <c r="E22" s="53">
        <v>0</v>
      </c>
      <c r="F22" s="54">
        <v>0</v>
      </c>
      <c r="G22" s="54">
        <v>0</v>
      </c>
      <c r="H22" s="54">
        <v>0</v>
      </c>
      <c r="I22" s="111">
        <v>6</v>
      </c>
      <c r="J22" s="54">
        <v>0</v>
      </c>
      <c r="K22" s="54">
        <v>0</v>
      </c>
      <c r="L22" s="206"/>
      <c r="M22" s="206"/>
      <c r="N22" s="206"/>
      <c r="O22" s="325"/>
      <c r="P22" s="325"/>
      <c r="Q22" s="325"/>
      <c r="R22" s="206"/>
      <c r="S22" s="206"/>
      <c r="T22" s="356"/>
      <c r="U22" s="356"/>
      <c r="V22" s="131">
        <f>SUM(D22:U22)</f>
        <v>6</v>
      </c>
      <c r="W22" s="340">
        <f>SUM(D22:U22)</f>
        <v>6</v>
      </c>
    </row>
    <row r="23" spans="1:23" ht="15.75">
      <c r="A23" s="75">
        <f>(1+A22)</f>
        <v>19</v>
      </c>
      <c r="B23" s="226" t="s">
        <v>160</v>
      </c>
      <c r="C23" s="53" t="s">
        <v>82</v>
      </c>
      <c r="D23" s="53"/>
      <c r="E23" s="53"/>
      <c r="F23" s="54"/>
      <c r="G23" s="54"/>
      <c r="H23" s="54"/>
      <c r="I23" s="111"/>
      <c r="J23" s="54"/>
      <c r="K23" s="54"/>
      <c r="L23" s="259">
        <v>1</v>
      </c>
      <c r="M23" s="259">
        <v>4</v>
      </c>
      <c r="N23" s="259"/>
      <c r="O23" s="343"/>
      <c r="P23" s="343"/>
      <c r="Q23" s="343"/>
      <c r="R23" s="259"/>
      <c r="S23" s="259"/>
      <c r="T23" s="358"/>
      <c r="U23" s="358"/>
      <c r="V23" s="131">
        <f>SUM(D23:U23)</f>
        <v>5</v>
      </c>
      <c r="W23" s="340">
        <f>SUM(D23:U23)</f>
        <v>5</v>
      </c>
    </row>
    <row r="24" spans="1:23" s="41" customFormat="1" ht="15">
      <c r="A24" s="37"/>
      <c r="B24" s="36"/>
      <c r="C24" s="38"/>
      <c r="D24" s="39"/>
      <c r="E24" s="39"/>
      <c r="F24" s="39"/>
      <c r="G24" s="39"/>
      <c r="H24" s="39"/>
      <c r="I24" s="40"/>
      <c r="J24" s="39"/>
      <c r="K24" s="39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391"/>
      <c r="W24" s="37"/>
    </row>
    <row r="25" spans="2:3" ht="15">
      <c r="B25" s="242"/>
      <c r="C25" s="214"/>
    </row>
    <row r="26" spans="1:21" s="243" customFormat="1" ht="15.75">
      <c r="A26" s="298"/>
      <c r="B26" s="241" t="s">
        <v>319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2:21" s="243" customFormat="1" ht="15.75">
      <c r="B27" s="241" t="s">
        <v>320</v>
      </c>
      <c r="C27" s="171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2:3" ht="15">
      <c r="B28" s="242"/>
      <c r="C28" s="214"/>
    </row>
    <row r="29" spans="2:3" ht="15">
      <c r="B29" s="242"/>
      <c r="C29" s="214"/>
    </row>
    <row r="30" spans="2:3" ht="15">
      <c r="B30" s="242"/>
      <c r="C30" s="214"/>
    </row>
    <row r="31" spans="2:3" ht="15">
      <c r="B31" s="242"/>
      <c r="C31" s="214"/>
    </row>
    <row r="32" spans="2:3" ht="15">
      <c r="B32" s="242"/>
      <c r="C32" s="214"/>
    </row>
    <row r="33" spans="2:3" ht="15">
      <c r="B33" s="242"/>
      <c r="C33" s="214"/>
    </row>
    <row r="34" spans="2:3" ht="15">
      <c r="B34" s="242"/>
      <c r="C34" s="214"/>
    </row>
  </sheetData>
  <sheetProtection/>
  <mergeCells count="9">
    <mergeCell ref="D3:E3"/>
    <mergeCell ref="F3:G3"/>
    <mergeCell ref="V3:W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50.0039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21" width="8.7109375" style="335" customWidth="1"/>
    <col min="22" max="22" width="17.00390625" style="284" bestFit="1" customWidth="1"/>
    <col min="23" max="23" width="8.7109375" style="0" customWidth="1"/>
    <col min="24" max="24" width="11.14062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25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76"/>
      <c r="J3" s="117" t="s">
        <v>244</v>
      </c>
      <c r="K3" s="117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5" t="s">
        <v>29</v>
      </c>
      <c r="X3" s="386"/>
    </row>
    <row r="4" spans="1:37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41083</v>
      </c>
      <c r="K4" s="10">
        <v>41084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0"/>
      <c r="W4" s="96" t="s">
        <v>7</v>
      </c>
      <c r="X4" s="337" t="s">
        <v>8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7" s="41" customFormat="1" ht="15.75">
      <c r="A5" s="38">
        <v>1</v>
      </c>
      <c r="B5" s="82" t="s">
        <v>96</v>
      </c>
      <c r="C5" s="17" t="s">
        <v>82</v>
      </c>
      <c r="D5" s="53">
        <v>3</v>
      </c>
      <c r="E5" s="103">
        <v>11</v>
      </c>
      <c r="F5" s="54">
        <v>5</v>
      </c>
      <c r="G5" s="54">
        <v>9</v>
      </c>
      <c r="H5" s="300">
        <v>0</v>
      </c>
      <c r="I5" s="300">
        <v>0</v>
      </c>
      <c r="J5" s="54"/>
      <c r="K5" s="54"/>
      <c r="L5" s="54">
        <v>9</v>
      </c>
      <c r="M5" s="54">
        <v>9</v>
      </c>
      <c r="N5" s="54">
        <v>7</v>
      </c>
      <c r="O5" s="54">
        <v>7</v>
      </c>
      <c r="P5" s="300">
        <v>4</v>
      </c>
      <c r="Q5" s="54">
        <v>7</v>
      </c>
      <c r="R5" s="54">
        <v>8</v>
      </c>
      <c r="S5" s="54">
        <v>7</v>
      </c>
      <c r="T5" s="54">
        <v>5</v>
      </c>
      <c r="U5" s="54">
        <v>5</v>
      </c>
      <c r="V5" s="54"/>
      <c r="W5" s="105">
        <f aca="true" t="shared" si="0" ref="W5:W22">SUM(D5:V5)</f>
        <v>96</v>
      </c>
      <c r="X5" s="334">
        <f>SUM(D5:V5)-4</f>
        <v>92</v>
      </c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1:37" s="240" customFormat="1" ht="15.75">
      <c r="A6" s="38">
        <f>(1+A5)</f>
        <v>2</v>
      </c>
      <c r="B6" s="82" t="s">
        <v>98</v>
      </c>
      <c r="C6" s="16" t="s">
        <v>99</v>
      </c>
      <c r="D6" s="53">
        <v>0</v>
      </c>
      <c r="E6" s="103">
        <v>8</v>
      </c>
      <c r="F6" s="54">
        <v>14</v>
      </c>
      <c r="G6" s="54">
        <v>5</v>
      </c>
      <c r="H6" s="54">
        <v>0</v>
      </c>
      <c r="I6" s="54">
        <v>0</v>
      </c>
      <c r="J6" s="54">
        <v>16</v>
      </c>
      <c r="K6" s="54">
        <v>24</v>
      </c>
      <c r="L6" s="54"/>
      <c r="M6" s="54"/>
      <c r="N6" s="54">
        <v>1</v>
      </c>
      <c r="O6" s="54"/>
      <c r="P6" s="300"/>
      <c r="Q6" s="300"/>
      <c r="R6" s="300"/>
      <c r="S6" s="54"/>
      <c r="T6" s="54"/>
      <c r="U6" s="54"/>
      <c r="V6" s="54"/>
      <c r="W6" s="105">
        <f t="shared" si="0"/>
        <v>68</v>
      </c>
      <c r="X6" s="334">
        <f aca="true" t="shared" si="1" ref="X6:X22">SUM(D6:V6)</f>
        <v>68</v>
      </c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ht="15.75">
      <c r="A7" s="38">
        <f aca="true" t="shared" si="2" ref="A7:A22">(1+A6)</f>
        <v>3</v>
      </c>
      <c r="B7" s="82" t="s">
        <v>95</v>
      </c>
      <c r="C7" s="17" t="s">
        <v>83</v>
      </c>
      <c r="D7" s="53">
        <v>5</v>
      </c>
      <c r="E7" s="111">
        <v>2</v>
      </c>
      <c r="F7" s="54">
        <v>6</v>
      </c>
      <c r="G7" s="54">
        <v>7</v>
      </c>
      <c r="H7" s="54">
        <v>9</v>
      </c>
      <c r="I7" s="54">
        <v>6</v>
      </c>
      <c r="J7" s="54">
        <v>12</v>
      </c>
      <c r="K7" s="54">
        <v>13</v>
      </c>
      <c r="L7" s="54">
        <v>4</v>
      </c>
      <c r="M7" s="54">
        <v>2</v>
      </c>
      <c r="N7" s="54"/>
      <c r="O7" s="54">
        <v>1</v>
      </c>
      <c r="P7" s="300"/>
      <c r="Q7" s="300"/>
      <c r="R7" s="300"/>
      <c r="S7" s="54"/>
      <c r="T7" s="54"/>
      <c r="U7" s="54"/>
      <c r="V7" s="54"/>
      <c r="W7" s="105">
        <f t="shared" si="0"/>
        <v>67</v>
      </c>
      <c r="X7" s="334">
        <f t="shared" si="1"/>
        <v>67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41" customFormat="1" ht="15.75">
      <c r="A8" s="38">
        <f t="shared" si="2"/>
        <v>4</v>
      </c>
      <c r="B8" s="82" t="s">
        <v>106</v>
      </c>
      <c r="C8" s="16" t="s">
        <v>90</v>
      </c>
      <c r="D8" s="12"/>
      <c r="E8" s="26"/>
      <c r="F8" s="18"/>
      <c r="G8" s="18"/>
      <c r="H8" s="18"/>
      <c r="I8" s="18"/>
      <c r="J8" s="54">
        <f>(2*12.33)</f>
        <v>24.66</v>
      </c>
      <c r="K8" s="54">
        <v>30</v>
      </c>
      <c r="L8" s="54"/>
      <c r="M8" s="54"/>
      <c r="N8" s="54"/>
      <c r="O8" s="54"/>
      <c r="P8" s="300"/>
      <c r="Q8" s="300"/>
      <c r="R8" s="300"/>
      <c r="S8" s="54"/>
      <c r="T8" s="54"/>
      <c r="U8" s="54"/>
      <c r="V8" s="54"/>
      <c r="W8" s="105">
        <f t="shared" si="0"/>
        <v>54.66</v>
      </c>
      <c r="X8" s="334">
        <f t="shared" si="1"/>
        <v>54.66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</row>
    <row r="9" spans="1:37" ht="15.75">
      <c r="A9" s="38">
        <f t="shared" si="2"/>
        <v>5</v>
      </c>
      <c r="B9" s="82" t="s">
        <v>69</v>
      </c>
      <c r="C9" s="17" t="s">
        <v>82</v>
      </c>
      <c r="D9" s="12"/>
      <c r="E9" s="12"/>
      <c r="F9" s="18"/>
      <c r="G9" s="18"/>
      <c r="H9" s="18"/>
      <c r="I9" s="18"/>
      <c r="J9" s="54">
        <f>(2*12.33)</f>
        <v>24.66</v>
      </c>
      <c r="K9" s="180">
        <v>18</v>
      </c>
      <c r="L9" s="180"/>
      <c r="M9" s="180"/>
      <c r="N9" s="180"/>
      <c r="O9" s="180"/>
      <c r="P9" s="338"/>
      <c r="Q9" s="338"/>
      <c r="R9" s="338"/>
      <c r="S9" s="180"/>
      <c r="T9" s="180"/>
      <c r="U9" s="180"/>
      <c r="V9" s="180">
        <v>5</v>
      </c>
      <c r="W9" s="105">
        <f>SUM(D9:V9)</f>
        <v>47.66</v>
      </c>
      <c r="X9" s="334">
        <f t="shared" si="1"/>
        <v>47.66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24" ht="15.75">
      <c r="A10" s="38">
        <f t="shared" si="2"/>
        <v>6</v>
      </c>
      <c r="B10" s="82" t="s">
        <v>93</v>
      </c>
      <c r="C10" s="16" t="s">
        <v>47</v>
      </c>
      <c r="D10" s="53">
        <v>10</v>
      </c>
      <c r="E10" s="53">
        <v>6</v>
      </c>
      <c r="F10" s="54">
        <v>11</v>
      </c>
      <c r="G10" s="54">
        <v>0</v>
      </c>
      <c r="H10" s="54">
        <v>2</v>
      </c>
      <c r="I10" s="54">
        <v>2</v>
      </c>
      <c r="J10" s="54">
        <v>6</v>
      </c>
      <c r="K10" s="54">
        <v>8</v>
      </c>
      <c r="L10" s="54"/>
      <c r="M10" s="54"/>
      <c r="N10" s="54"/>
      <c r="O10" s="54"/>
      <c r="P10" s="300"/>
      <c r="Q10" s="300"/>
      <c r="R10" s="300"/>
      <c r="S10" s="54"/>
      <c r="T10" s="54"/>
      <c r="U10" s="54"/>
      <c r="V10" s="54"/>
      <c r="W10" s="105">
        <f t="shared" si="0"/>
        <v>45</v>
      </c>
      <c r="X10" s="334">
        <f t="shared" si="1"/>
        <v>45</v>
      </c>
    </row>
    <row r="11" spans="1:24" ht="15.75">
      <c r="A11" s="38">
        <f t="shared" si="2"/>
        <v>7</v>
      </c>
      <c r="B11" s="82" t="s">
        <v>101</v>
      </c>
      <c r="C11" s="16" t="s">
        <v>83</v>
      </c>
      <c r="D11" s="12"/>
      <c r="E11" s="12"/>
      <c r="F11" s="18"/>
      <c r="G11" s="18"/>
      <c r="H11" s="18"/>
      <c r="I11" s="18"/>
      <c r="J11" s="54">
        <f>(2*12.33)</f>
        <v>24.66</v>
      </c>
      <c r="K11" s="260">
        <v>18</v>
      </c>
      <c r="L11" s="260"/>
      <c r="M11" s="260"/>
      <c r="N11" s="260"/>
      <c r="O11" s="260"/>
      <c r="P11" s="314"/>
      <c r="Q11" s="314"/>
      <c r="R11" s="314"/>
      <c r="S11" s="260"/>
      <c r="T11" s="260"/>
      <c r="U11" s="260"/>
      <c r="V11" s="260"/>
      <c r="W11" s="105">
        <f t="shared" si="0"/>
        <v>42.66</v>
      </c>
      <c r="X11" s="334">
        <f t="shared" si="1"/>
        <v>42.66</v>
      </c>
    </row>
    <row r="12" spans="1:24" ht="15.75">
      <c r="A12" s="38">
        <f t="shared" si="2"/>
        <v>8</v>
      </c>
      <c r="B12" s="82" t="s">
        <v>94</v>
      </c>
      <c r="C12" s="16" t="s">
        <v>11</v>
      </c>
      <c r="D12" s="54">
        <v>7</v>
      </c>
      <c r="E12" s="54">
        <v>4</v>
      </c>
      <c r="F12" s="54">
        <v>9</v>
      </c>
      <c r="G12" s="54">
        <v>4</v>
      </c>
      <c r="H12" s="54">
        <v>6</v>
      </c>
      <c r="I12" s="54">
        <v>9</v>
      </c>
      <c r="J12" s="54"/>
      <c r="K12" s="54"/>
      <c r="L12" s="54"/>
      <c r="M12" s="54"/>
      <c r="N12" s="54"/>
      <c r="O12" s="54"/>
      <c r="P12" s="300"/>
      <c r="Q12" s="300"/>
      <c r="R12" s="300"/>
      <c r="S12" s="54"/>
      <c r="T12" s="54"/>
      <c r="U12" s="54"/>
      <c r="V12" s="54"/>
      <c r="W12" s="105">
        <f t="shared" si="0"/>
        <v>39</v>
      </c>
      <c r="X12" s="334">
        <f t="shared" si="1"/>
        <v>39</v>
      </c>
    </row>
    <row r="13" spans="1:24" ht="15.75">
      <c r="A13" s="38">
        <f t="shared" si="2"/>
        <v>9</v>
      </c>
      <c r="B13" s="72" t="s">
        <v>57</v>
      </c>
      <c r="C13" s="17" t="s">
        <v>14</v>
      </c>
      <c r="D13" s="15"/>
      <c r="E13" s="15"/>
      <c r="F13" s="64"/>
      <c r="G13" s="64"/>
      <c r="H13" s="64"/>
      <c r="I13" s="310"/>
      <c r="J13" s="212">
        <v>8</v>
      </c>
      <c r="K13" s="260">
        <v>13</v>
      </c>
      <c r="L13" s="260">
        <v>1</v>
      </c>
      <c r="M13" s="260">
        <v>6</v>
      </c>
      <c r="N13" s="314"/>
      <c r="O13" s="314"/>
      <c r="P13" s="260">
        <v>7</v>
      </c>
      <c r="Q13" s="260">
        <v>4</v>
      </c>
      <c r="R13" s="260">
        <v>5</v>
      </c>
      <c r="S13" s="260"/>
      <c r="T13" s="260"/>
      <c r="U13" s="260"/>
      <c r="V13" s="260"/>
      <c r="W13" s="105">
        <f t="shared" si="0"/>
        <v>44</v>
      </c>
      <c r="X13" s="334">
        <f t="shared" si="1"/>
        <v>44</v>
      </c>
    </row>
    <row r="14" spans="1:24" ht="15.75">
      <c r="A14" s="38">
        <f t="shared" si="2"/>
        <v>10</v>
      </c>
      <c r="B14" s="81" t="s">
        <v>100</v>
      </c>
      <c r="C14" s="53" t="s">
        <v>99</v>
      </c>
      <c r="D14" s="53">
        <v>0</v>
      </c>
      <c r="E14" s="53">
        <v>0</v>
      </c>
      <c r="F14" s="54">
        <v>7</v>
      </c>
      <c r="G14" s="54">
        <v>12</v>
      </c>
      <c r="H14" s="54">
        <v>0</v>
      </c>
      <c r="I14" s="54">
        <v>0</v>
      </c>
      <c r="J14" s="54"/>
      <c r="K14" s="54"/>
      <c r="L14" s="54">
        <v>2</v>
      </c>
      <c r="M14" s="54"/>
      <c r="N14" s="300"/>
      <c r="O14" s="300"/>
      <c r="P14" s="300"/>
      <c r="Q14" s="54"/>
      <c r="R14" s="54"/>
      <c r="S14" s="54"/>
      <c r="T14" s="54"/>
      <c r="U14" s="54"/>
      <c r="V14" s="54"/>
      <c r="W14" s="105">
        <f t="shared" si="0"/>
        <v>21</v>
      </c>
      <c r="X14" s="334">
        <f t="shared" si="1"/>
        <v>21</v>
      </c>
    </row>
    <row r="15" spans="1:24" ht="15.75">
      <c r="A15" s="38">
        <f t="shared" si="2"/>
        <v>11</v>
      </c>
      <c r="B15" s="82" t="s">
        <v>102</v>
      </c>
      <c r="C15" s="16" t="s">
        <v>90</v>
      </c>
      <c r="D15" s="12"/>
      <c r="E15" s="12"/>
      <c r="F15" s="18"/>
      <c r="G15" s="18"/>
      <c r="H15" s="18"/>
      <c r="I15" s="18"/>
      <c r="J15" s="261">
        <v>14</v>
      </c>
      <c r="K15" s="260"/>
      <c r="L15" s="260"/>
      <c r="M15" s="260"/>
      <c r="N15" s="314"/>
      <c r="O15" s="314"/>
      <c r="P15" s="314"/>
      <c r="Q15" s="260"/>
      <c r="R15" s="260"/>
      <c r="S15" s="260"/>
      <c r="T15" s="260"/>
      <c r="U15" s="260"/>
      <c r="V15" s="260"/>
      <c r="W15" s="105">
        <f t="shared" si="0"/>
        <v>14</v>
      </c>
      <c r="X15" s="334">
        <f t="shared" si="1"/>
        <v>14</v>
      </c>
    </row>
    <row r="16" spans="1:24" ht="15.75">
      <c r="A16" s="38">
        <f t="shared" si="2"/>
        <v>12</v>
      </c>
      <c r="B16" s="102" t="s">
        <v>212</v>
      </c>
      <c r="C16" s="16" t="s">
        <v>99</v>
      </c>
      <c r="D16" s="13">
        <v>0</v>
      </c>
      <c r="E16" s="13">
        <v>0</v>
      </c>
      <c r="F16" s="57">
        <v>0</v>
      </c>
      <c r="G16" s="57">
        <v>0</v>
      </c>
      <c r="H16" s="57">
        <v>4</v>
      </c>
      <c r="I16" s="57">
        <v>4</v>
      </c>
      <c r="J16" s="54"/>
      <c r="K16" s="54"/>
      <c r="L16" s="54"/>
      <c r="M16" s="54"/>
      <c r="N16" s="300"/>
      <c r="O16" s="300"/>
      <c r="P16" s="300"/>
      <c r="Q16" s="54"/>
      <c r="R16" s="54"/>
      <c r="S16" s="54"/>
      <c r="T16" s="54"/>
      <c r="U16" s="54"/>
      <c r="V16" s="54"/>
      <c r="W16" s="105">
        <f t="shared" si="0"/>
        <v>8</v>
      </c>
      <c r="X16" s="334">
        <f t="shared" si="1"/>
        <v>8</v>
      </c>
    </row>
    <row r="17" spans="1:24" ht="15">
      <c r="A17" s="38">
        <f t="shared" si="2"/>
        <v>13</v>
      </c>
      <c r="B17" s="236" t="s">
        <v>318</v>
      </c>
      <c r="C17" s="17" t="s">
        <v>82</v>
      </c>
      <c r="D17" s="39"/>
      <c r="E17" s="39"/>
      <c r="F17" s="39"/>
      <c r="G17" s="39"/>
      <c r="H17" s="39"/>
      <c r="I17" s="39"/>
      <c r="J17" s="39"/>
      <c r="K17" s="39"/>
      <c r="L17" s="39"/>
      <c r="M17" s="309"/>
      <c r="N17" s="239">
        <v>4</v>
      </c>
      <c r="O17" s="238">
        <v>4</v>
      </c>
      <c r="P17" s="339"/>
      <c r="Q17" s="339"/>
      <c r="R17" s="238">
        <v>1</v>
      </c>
      <c r="S17" s="238"/>
      <c r="T17" s="238"/>
      <c r="U17" s="238"/>
      <c r="V17" s="238"/>
      <c r="W17" s="105">
        <f t="shared" si="0"/>
        <v>9</v>
      </c>
      <c r="X17" s="334">
        <f t="shared" si="1"/>
        <v>9</v>
      </c>
    </row>
    <row r="18" spans="1:24" ht="15">
      <c r="A18" s="38">
        <f t="shared" si="2"/>
        <v>14</v>
      </c>
      <c r="B18" s="226" t="s">
        <v>305</v>
      </c>
      <c r="C18" s="232" t="s">
        <v>284</v>
      </c>
      <c r="D18" s="15"/>
      <c r="E18" s="15"/>
      <c r="F18" s="64"/>
      <c r="G18" s="64"/>
      <c r="H18" s="64"/>
      <c r="I18" s="64"/>
      <c r="J18" s="18"/>
      <c r="K18" s="260"/>
      <c r="L18" s="260">
        <v>6</v>
      </c>
      <c r="M18" s="260"/>
      <c r="N18" s="314"/>
      <c r="O18" s="314"/>
      <c r="P18" s="314"/>
      <c r="Q18" s="260"/>
      <c r="R18" s="260"/>
      <c r="S18" s="260"/>
      <c r="T18" s="260"/>
      <c r="U18" s="260"/>
      <c r="V18" s="260"/>
      <c r="W18" s="105">
        <f t="shared" si="0"/>
        <v>6</v>
      </c>
      <c r="X18" s="334">
        <f t="shared" si="1"/>
        <v>6</v>
      </c>
    </row>
    <row r="19" spans="1:24" ht="15.75">
      <c r="A19" s="38">
        <f t="shared" si="2"/>
        <v>15</v>
      </c>
      <c r="B19" s="71" t="s">
        <v>97</v>
      </c>
      <c r="C19" s="17" t="s">
        <v>81</v>
      </c>
      <c r="D19" s="53">
        <v>2</v>
      </c>
      <c r="E19" s="53">
        <v>3</v>
      </c>
      <c r="F19" s="54">
        <v>0</v>
      </c>
      <c r="G19" s="54">
        <v>0</v>
      </c>
      <c r="H19" s="54">
        <v>0</v>
      </c>
      <c r="I19" s="54">
        <v>0</v>
      </c>
      <c r="J19" s="54"/>
      <c r="K19" s="54"/>
      <c r="L19" s="54"/>
      <c r="M19" s="54"/>
      <c r="N19" s="300"/>
      <c r="O19" s="300"/>
      <c r="P19" s="300"/>
      <c r="Q19" s="54"/>
      <c r="R19" s="54">
        <v>5</v>
      </c>
      <c r="S19" s="54"/>
      <c r="T19" s="54"/>
      <c r="U19" s="54"/>
      <c r="V19" s="54"/>
      <c r="W19" s="105">
        <f t="shared" si="0"/>
        <v>10</v>
      </c>
      <c r="X19" s="334">
        <f t="shared" si="1"/>
        <v>10</v>
      </c>
    </row>
    <row r="20" spans="1:24" ht="15">
      <c r="A20" s="38">
        <f t="shared" si="2"/>
        <v>16</v>
      </c>
      <c r="B20" s="226" t="s">
        <v>306</v>
      </c>
      <c r="C20" s="17" t="s">
        <v>82</v>
      </c>
      <c r="D20" s="39"/>
      <c r="E20" s="39"/>
      <c r="F20" s="39"/>
      <c r="G20" s="39"/>
      <c r="H20" s="54"/>
      <c r="I20" s="54"/>
      <c r="J20" s="54"/>
      <c r="K20" s="54"/>
      <c r="L20" s="54"/>
      <c r="M20" s="54">
        <v>4</v>
      </c>
      <c r="N20" s="300"/>
      <c r="O20" s="300"/>
      <c r="P20" s="300"/>
      <c r="Q20" s="54"/>
      <c r="R20" s="54"/>
      <c r="S20" s="54"/>
      <c r="T20" s="54"/>
      <c r="U20" s="54"/>
      <c r="V20" s="54"/>
      <c r="W20" s="105">
        <f t="shared" si="0"/>
        <v>4</v>
      </c>
      <c r="X20" s="334">
        <f t="shared" si="1"/>
        <v>4</v>
      </c>
    </row>
    <row r="21" spans="1:24" ht="15.75">
      <c r="A21" s="38">
        <f t="shared" si="2"/>
        <v>17</v>
      </c>
      <c r="B21" s="80" t="s">
        <v>13</v>
      </c>
      <c r="C21" s="53" t="s">
        <v>11</v>
      </c>
      <c r="D21" s="13">
        <v>0</v>
      </c>
      <c r="E21" s="13">
        <v>0</v>
      </c>
      <c r="F21" s="57">
        <v>0</v>
      </c>
      <c r="G21" s="57">
        <v>3</v>
      </c>
      <c r="H21" s="57"/>
      <c r="I21" s="57"/>
      <c r="J21" s="57"/>
      <c r="K21" s="57"/>
      <c r="L21" s="57"/>
      <c r="M21" s="57"/>
      <c r="N21" s="312"/>
      <c r="O21" s="312"/>
      <c r="P21" s="312"/>
      <c r="Q21" s="57"/>
      <c r="R21" s="57"/>
      <c r="S21" s="57"/>
      <c r="T21" s="57"/>
      <c r="U21" s="57"/>
      <c r="V21" s="57"/>
      <c r="W21" s="105">
        <f t="shared" si="0"/>
        <v>3</v>
      </c>
      <c r="X21" s="334">
        <f t="shared" si="1"/>
        <v>3</v>
      </c>
    </row>
    <row r="22" spans="1:24" ht="15">
      <c r="A22" s="38">
        <f t="shared" si="2"/>
        <v>18</v>
      </c>
      <c r="B22" s="293" t="s">
        <v>325</v>
      </c>
      <c r="C22" s="166" t="s">
        <v>223</v>
      </c>
      <c r="D22" s="39"/>
      <c r="E22" s="39"/>
      <c r="F22" s="39"/>
      <c r="G22" s="39"/>
      <c r="H22" s="39"/>
      <c r="I22" s="39"/>
      <c r="J22" s="39"/>
      <c r="K22" s="39"/>
      <c r="L22" s="309"/>
      <c r="M22" s="309"/>
      <c r="N22" s="309"/>
      <c r="O22" s="39"/>
      <c r="P22" s="221">
        <v>1</v>
      </c>
      <c r="Q22" s="221">
        <v>1</v>
      </c>
      <c r="R22" s="221"/>
      <c r="S22" s="221"/>
      <c r="T22" s="221"/>
      <c r="U22" s="221"/>
      <c r="V22" s="221"/>
      <c r="W22" s="105">
        <f t="shared" si="0"/>
        <v>2</v>
      </c>
      <c r="X22" s="334">
        <f t="shared" si="1"/>
        <v>2</v>
      </c>
    </row>
    <row r="23" spans="1:24" ht="15">
      <c r="A23" s="38"/>
      <c r="B23" s="36"/>
      <c r="C23" s="38"/>
      <c r="D23" s="39"/>
      <c r="E23" s="39"/>
      <c r="F23" s="39"/>
      <c r="G23" s="39"/>
      <c r="H23" s="39"/>
      <c r="I23" s="39"/>
      <c r="J23" s="39"/>
      <c r="K23" s="39"/>
      <c r="L23" s="309"/>
      <c r="M23" s="309"/>
      <c r="N23" s="309"/>
      <c r="O23" s="39"/>
      <c r="P23" s="39"/>
      <c r="Q23" s="39"/>
      <c r="R23" s="39"/>
      <c r="S23" s="39"/>
      <c r="T23" s="39"/>
      <c r="U23" s="39"/>
      <c r="V23" s="39"/>
      <c r="W23" s="37"/>
      <c r="X23" s="15"/>
    </row>
    <row r="24" spans="10:22" ht="15"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10:22" ht="15"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1:22" s="243" customFormat="1" ht="15.75">
      <c r="A26" s="41"/>
      <c r="B26" s="241" t="s">
        <v>319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2:22" s="243" customFormat="1" ht="15.75">
      <c r="B27" s="241" t="s">
        <v>320</v>
      </c>
      <c r="C27" s="171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2.28125" style="0" customWidth="1"/>
    <col min="3" max="3" width="16.7109375" style="0" customWidth="1"/>
    <col min="4" max="9" width="8.7109375" style="0" customWidth="1"/>
    <col min="10" max="10" width="9.421875" style="0" customWidth="1"/>
    <col min="11" max="21" width="9.57421875" style="92" customWidth="1"/>
    <col min="22" max="22" width="17.00390625" style="92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3"/>
      <c r="X1" s="3"/>
    </row>
    <row r="2" spans="1:24" ht="18">
      <c r="A2" s="1" t="s">
        <v>26</v>
      </c>
      <c r="B2" s="5"/>
      <c r="C2" s="5"/>
      <c r="D2" s="1"/>
      <c r="E2" s="1"/>
      <c r="F2" s="1"/>
      <c r="G2" s="1"/>
      <c r="H2" s="1"/>
      <c r="I2" s="1"/>
      <c r="J2" s="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1"/>
    </row>
    <row r="3" spans="2:24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88"/>
      <c r="J3" s="120" t="s">
        <v>253</v>
      </c>
      <c r="K3" s="120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7" t="s">
        <v>29</v>
      </c>
      <c r="X3" s="386"/>
    </row>
    <row r="4" spans="1:24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1">
        <v>41035</v>
      </c>
      <c r="J4" s="10">
        <v>41048</v>
      </c>
      <c r="K4" s="10">
        <v>41049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203"/>
      <c r="W4" s="124" t="s">
        <v>7</v>
      </c>
      <c r="X4" s="244" t="s">
        <v>8</v>
      </c>
    </row>
    <row r="5" spans="1:24" s="41" customFormat="1" ht="15.75">
      <c r="A5" s="76">
        <v>1</v>
      </c>
      <c r="B5" s="82" t="s">
        <v>101</v>
      </c>
      <c r="C5" s="16" t="s">
        <v>83</v>
      </c>
      <c r="D5" s="53">
        <v>14</v>
      </c>
      <c r="E5" s="103">
        <v>9</v>
      </c>
      <c r="F5" s="54">
        <v>5</v>
      </c>
      <c r="G5" s="54">
        <v>8</v>
      </c>
      <c r="H5" s="54">
        <v>13</v>
      </c>
      <c r="I5" s="111">
        <v>9</v>
      </c>
      <c r="J5" s="54">
        <v>31</v>
      </c>
      <c r="K5" s="54">
        <v>26.6</v>
      </c>
      <c r="L5" s="325"/>
      <c r="M5" s="325"/>
      <c r="N5" s="206">
        <v>7</v>
      </c>
      <c r="O5" s="206">
        <v>8</v>
      </c>
      <c r="P5" s="206">
        <v>8</v>
      </c>
      <c r="Q5" s="325">
        <v>3</v>
      </c>
      <c r="R5" s="206">
        <v>6</v>
      </c>
      <c r="S5" s="206">
        <v>6</v>
      </c>
      <c r="T5" s="206"/>
      <c r="U5" s="206"/>
      <c r="V5" s="207">
        <f>(5+12)</f>
        <v>17</v>
      </c>
      <c r="W5" s="131">
        <f>SUM(D5:V5)</f>
        <v>170.6</v>
      </c>
      <c r="X5" s="334">
        <f>SUM(D5:V5)-3</f>
        <v>167.6</v>
      </c>
    </row>
    <row r="6" spans="1:24" s="41" customFormat="1" ht="15.75">
      <c r="A6" s="75">
        <f>(1+A5)</f>
        <v>2</v>
      </c>
      <c r="B6" s="82" t="s">
        <v>106</v>
      </c>
      <c r="C6" s="16" t="s">
        <v>90</v>
      </c>
      <c r="D6" s="53">
        <v>5</v>
      </c>
      <c r="E6" s="103">
        <v>5</v>
      </c>
      <c r="F6" s="54">
        <v>10</v>
      </c>
      <c r="G6" s="300">
        <v>0</v>
      </c>
      <c r="H6" s="54">
        <v>8</v>
      </c>
      <c r="I6" s="111">
        <v>5</v>
      </c>
      <c r="J6" s="54">
        <v>18</v>
      </c>
      <c r="K6" s="54">
        <v>26.6</v>
      </c>
      <c r="L6" s="206">
        <v>7</v>
      </c>
      <c r="M6" s="206">
        <v>4</v>
      </c>
      <c r="N6" s="206">
        <v>4</v>
      </c>
      <c r="O6" s="206">
        <v>3</v>
      </c>
      <c r="P6" s="206">
        <v>1</v>
      </c>
      <c r="Q6" s="206">
        <v>5</v>
      </c>
      <c r="R6" s="325"/>
      <c r="S6" s="325"/>
      <c r="T6" s="206">
        <v>5</v>
      </c>
      <c r="U6" s="206">
        <v>6</v>
      </c>
      <c r="V6" s="207">
        <f>(9+5)</f>
        <v>14</v>
      </c>
      <c r="W6" s="131">
        <f aca="true" t="shared" si="0" ref="W6:W14">SUM(D6:V6)</f>
        <v>126.6</v>
      </c>
      <c r="X6" s="334">
        <f aca="true" t="shared" si="1" ref="X6:X14">SUM(D6:V6)</f>
        <v>126.6</v>
      </c>
    </row>
    <row r="7" spans="1:24" s="41" customFormat="1" ht="15.75">
      <c r="A7" s="75">
        <f aca="true" t="shared" si="2" ref="A7:A14">(1+A6)</f>
        <v>3</v>
      </c>
      <c r="B7" s="82" t="s">
        <v>69</v>
      </c>
      <c r="C7" s="17" t="s">
        <v>82</v>
      </c>
      <c r="D7" s="53">
        <v>6</v>
      </c>
      <c r="E7" s="103">
        <v>12</v>
      </c>
      <c r="F7" s="54">
        <v>0</v>
      </c>
      <c r="G7" s="54">
        <v>3</v>
      </c>
      <c r="H7" s="54">
        <v>3</v>
      </c>
      <c r="I7" s="111">
        <v>4</v>
      </c>
      <c r="J7" s="54">
        <v>31</v>
      </c>
      <c r="K7" s="54">
        <v>15</v>
      </c>
      <c r="L7" s="206">
        <v>4</v>
      </c>
      <c r="M7" s="206">
        <v>1</v>
      </c>
      <c r="N7" s="325"/>
      <c r="O7" s="325"/>
      <c r="P7" s="206">
        <v>3</v>
      </c>
      <c r="Q7" s="206">
        <v>8</v>
      </c>
      <c r="R7" s="325"/>
      <c r="S7" s="206"/>
      <c r="T7" s="206"/>
      <c r="U7" s="206"/>
      <c r="V7" s="207">
        <v>14</v>
      </c>
      <c r="W7" s="131">
        <f t="shared" si="0"/>
        <v>104</v>
      </c>
      <c r="X7" s="334">
        <f t="shared" si="1"/>
        <v>104</v>
      </c>
    </row>
    <row r="8" spans="1:24" ht="15.75">
      <c r="A8" s="75">
        <f t="shared" si="2"/>
        <v>4</v>
      </c>
      <c r="B8" s="82" t="s">
        <v>102</v>
      </c>
      <c r="C8" s="16" t="s">
        <v>90</v>
      </c>
      <c r="D8" s="54">
        <v>11</v>
      </c>
      <c r="E8" s="54">
        <v>7</v>
      </c>
      <c r="F8" s="54">
        <v>0</v>
      </c>
      <c r="G8" s="54">
        <v>5</v>
      </c>
      <c r="H8" s="54">
        <v>10</v>
      </c>
      <c r="I8" s="111">
        <v>12</v>
      </c>
      <c r="J8" s="54">
        <v>4</v>
      </c>
      <c r="K8" s="54">
        <v>15</v>
      </c>
      <c r="L8" s="206">
        <v>1</v>
      </c>
      <c r="M8" s="206">
        <v>7</v>
      </c>
      <c r="N8" s="206"/>
      <c r="O8" s="206"/>
      <c r="P8" s="325"/>
      <c r="Q8" s="325"/>
      <c r="R8" s="325"/>
      <c r="S8" s="206"/>
      <c r="T8" s="206"/>
      <c r="U8" s="206"/>
      <c r="V8" s="208">
        <v>14</v>
      </c>
      <c r="W8" s="131">
        <f t="shared" si="0"/>
        <v>86</v>
      </c>
      <c r="X8" s="334">
        <f t="shared" si="1"/>
        <v>86</v>
      </c>
    </row>
    <row r="9" spans="1:24" ht="15.75">
      <c r="A9" s="75">
        <f t="shared" si="2"/>
        <v>5</v>
      </c>
      <c r="B9" s="82" t="s">
        <v>107</v>
      </c>
      <c r="C9" s="53" t="s">
        <v>81</v>
      </c>
      <c r="D9" s="53">
        <v>4</v>
      </c>
      <c r="E9" s="53">
        <v>3</v>
      </c>
      <c r="F9" s="54">
        <v>0</v>
      </c>
      <c r="G9" s="54">
        <v>0</v>
      </c>
      <c r="H9" s="54">
        <v>6</v>
      </c>
      <c r="I9" s="111">
        <v>7</v>
      </c>
      <c r="J9" s="54">
        <v>12</v>
      </c>
      <c r="K9" s="54">
        <v>26.6</v>
      </c>
      <c r="L9" s="206"/>
      <c r="M9" s="206"/>
      <c r="N9" s="206"/>
      <c r="O9" s="206"/>
      <c r="P9" s="325"/>
      <c r="Q9" s="325"/>
      <c r="R9" s="325"/>
      <c r="S9" s="206"/>
      <c r="T9" s="206"/>
      <c r="U9" s="206"/>
      <c r="V9" s="207">
        <v>5</v>
      </c>
      <c r="W9" s="131">
        <f t="shared" si="0"/>
        <v>63.6</v>
      </c>
      <c r="X9" s="334">
        <f t="shared" si="1"/>
        <v>63.6</v>
      </c>
    </row>
    <row r="10" spans="1:24" ht="15.75">
      <c r="A10" s="75">
        <f t="shared" si="2"/>
        <v>6</v>
      </c>
      <c r="B10" s="82" t="s">
        <v>105</v>
      </c>
      <c r="C10" s="17" t="s">
        <v>82</v>
      </c>
      <c r="D10" s="53">
        <v>7</v>
      </c>
      <c r="E10" s="53">
        <v>4</v>
      </c>
      <c r="F10" s="54">
        <v>7</v>
      </c>
      <c r="G10" s="54">
        <v>0</v>
      </c>
      <c r="H10" s="54">
        <v>5</v>
      </c>
      <c r="I10" s="111">
        <v>0</v>
      </c>
      <c r="J10" s="54">
        <v>24</v>
      </c>
      <c r="K10" s="54">
        <v>0</v>
      </c>
      <c r="L10" s="206"/>
      <c r="M10" s="206"/>
      <c r="N10" s="206"/>
      <c r="O10" s="206"/>
      <c r="P10" s="325"/>
      <c r="Q10" s="325"/>
      <c r="R10" s="325"/>
      <c r="S10" s="206"/>
      <c r="T10" s="206"/>
      <c r="U10" s="206"/>
      <c r="V10" s="207"/>
      <c r="W10" s="131">
        <f t="shared" si="0"/>
        <v>47</v>
      </c>
      <c r="X10" s="334">
        <f t="shared" si="1"/>
        <v>47</v>
      </c>
    </row>
    <row r="11" spans="1:24" ht="15.75">
      <c r="A11" s="75">
        <f t="shared" si="2"/>
        <v>7</v>
      </c>
      <c r="B11" s="102" t="s">
        <v>66</v>
      </c>
      <c r="C11" s="13" t="s">
        <v>67</v>
      </c>
      <c r="D11" s="53">
        <v>0</v>
      </c>
      <c r="E11" s="53">
        <v>0</v>
      </c>
      <c r="F11" s="54">
        <v>0</v>
      </c>
      <c r="G11" s="54">
        <v>0</v>
      </c>
      <c r="H11" s="54">
        <v>4</v>
      </c>
      <c r="I11" s="111">
        <v>3</v>
      </c>
      <c r="J11" s="54">
        <v>12</v>
      </c>
      <c r="K11" s="54">
        <v>15</v>
      </c>
      <c r="L11" s="206"/>
      <c r="M11" s="206"/>
      <c r="N11" s="206"/>
      <c r="O11" s="206"/>
      <c r="P11" s="325"/>
      <c r="Q11" s="325"/>
      <c r="R11" s="325"/>
      <c r="S11" s="206"/>
      <c r="T11" s="206"/>
      <c r="U11" s="206">
        <v>1</v>
      </c>
      <c r="V11" s="207">
        <v>6</v>
      </c>
      <c r="W11" s="131">
        <f t="shared" si="0"/>
        <v>41</v>
      </c>
      <c r="X11" s="334">
        <f t="shared" si="1"/>
        <v>41</v>
      </c>
    </row>
    <row r="12" spans="1:24" ht="15.75">
      <c r="A12" s="75">
        <f t="shared" si="2"/>
        <v>8</v>
      </c>
      <c r="B12" s="112" t="s">
        <v>254</v>
      </c>
      <c r="C12" s="53" t="s">
        <v>82</v>
      </c>
      <c r="D12" s="53">
        <v>0</v>
      </c>
      <c r="E12" s="53">
        <v>0</v>
      </c>
      <c r="F12" s="54">
        <v>0</v>
      </c>
      <c r="G12" s="54">
        <v>0</v>
      </c>
      <c r="H12" s="54">
        <v>0</v>
      </c>
      <c r="I12" s="111">
        <v>0</v>
      </c>
      <c r="J12" s="54">
        <v>6</v>
      </c>
      <c r="K12" s="54">
        <v>10</v>
      </c>
      <c r="L12" s="206"/>
      <c r="M12" s="206"/>
      <c r="N12" s="206"/>
      <c r="O12" s="206"/>
      <c r="P12" s="325"/>
      <c r="Q12" s="325"/>
      <c r="R12" s="325"/>
      <c r="S12" s="206"/>
      <c r="T12" s="206"/>
      <c r="U12" s="206"/>
      <c r="V12" s="207">
        <v>5</v>
      </c>
      <c r="W12" s="131">
        <f t="shared" si="0"/>
        <v>21</v>
      </c>
      <c r="X12" s="334">
        <f t="shared" si="1"/>
        <v>21</v>
      </c>
    </row>
    <row r="13" spans="1:24" ht="15.75">
      <c r="A13" s="75">
        <f t="shared" si="2"/>
        <v>9</v>
      </c>
      <c r="B13" s="82" t="s">
        <v>103</v>
      </c>
      <c r="C13" s="17" t="s">
        <v>104</v>
      </c>
      <c r="D13" s="53">
        <v>9</v>
      </c>
      <c r="E13" s="53">
        <v>0</v>
      </c>
      <c r="F13" s="54">
        <v>0</v>
      </c>
      <c r="G13" s="54">
        <v>0</v>
      </c>
      <c r="H13" s="54">
        <v>0</v>
      </c>
      <c r="I13" s="111">
        <v>0</v>
      </c>
      <c r="J13" s="54">
        <v>0</v>
      </c>
      <c r="K13" s="54">
        <v>0</v>
      </c>
      <c r="L13" s="206"/>
      <c r="M13" s="206"/>
      <c r="N13" s="206"/>
      <c r="O13" s="206"/>
      <c r="P13" s="325"/>
      <c r="Q13" s="325"/>
      <c r="R13" s="325"/>
      <c r="S13" s="206"/>
      <c r="T13" s="206"/>
      <c r="U13" s="206"/>
      <c r="V13" s="130"/>
      <c r="W13" s="131">
        <f t="shared" si="0"/>
        <v>9</v>
      </c>
      <c r="X13" s="334">
        <f t="shared" si="1"/>
        <v>9</v>
      </c>
    </row>
    <row r="14" spans="1:24" ht="15.75">
      <c r="A14" s="75">
        <f t="shared" si="2"/>
        <v>10</v>
      </c>
      <c r="B14" s="82" t="s">
        <v>108</v>
      </c>
      <c r="C14" s="53" t="s">
        <v>82</v>
      </c>
      <c r="D14" s="53">
        <v>0</v>
      </c>
      <c r="E14" s="53">
        <v>0</v>
      </c>
      <c r="F14" s="54">
        <v>0</v>
      </c>
      <c r="G14" s="54">
        <v>0</v>
      </c>
      <c r="H14" s="54">
        <v>0</v>
      </c>
      <c r="I14" s="111">
        <v>0</v>
      </c>
      <c r="J14" s="54">
        <v>0</v>
      </c>
      <c r="K14" s="54">
        <v>0</v>
      </c>
      <c r="L14" s="206"/>
      <c r="M14" s="206"/>
      <c r="N14" s="206"/>
      <c r="O14" s="206"/>
      <c r="P14" s="325"/>
      <c r="Q14" s="325"/>
      <c r="R14" s="325"/>
      <c r="S14" s="206"/>
      <c r="T14" s="206"/>
      <c r="U14" s="206"/>
      <c r="V14" s="130"/>
      <c r="W14" s="131">
        <f t="shared" si="0"/>
        <v>0</v>
      </c>
      <c r="X14" s="334">
        <f t="shared" si="1"/>
        <v>0</v>
      </c>
    </row>
    <row r="16" spans="1:12" ht="15.75">
      <c r="A16" s="298"/>
      <c r="B16" s="241" t="s">
        <v>319</v>
      </c>
      <c r="C16" s="243"/>
      <c r="D16" s="243"/>
      <c r="E16" s="243"/>
      <c r="F16" s="243"/>
      <c r="G16" s="243"/>
      <c r="H16" s="243"/>
      <c r="I16" s="243"/>
      <c r="J16" s="157"/>
      <c r="K16" s="157"/>
      <c r="L16" s="157"/>
    </row>
    <row r="17" spans="1:12" ht="15.75">
      <c r="A17" s="243"/>
      <c r="B17" s="241" t="s">
        <v>320</v>
      </c>
      <c r="C17" s="171"/>
      <c r="D17" s="243"/>
      <c r="E17" s="243"/>
      <c r="F17" s="243"/>
      <c r="G17" s="243"/>
      <c r="H17" s="243"/>
      <c r="I17" s="243"/>
      <c r="J17" s="157"/>
      <c r="K17" s="157"/>
      <c r="L17" s="157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8.7109375" style="0" customWidth="1"/>
    <col min="2" max="2" width="50.140625" style="0" customWidth="1"/>
    <col min="3" max="3" width="16.7109375" style="0" customWidth="1"/>
    <col min="4" max="11" width="8.7109375" style="0" customWidth="1"/>
    <col min="12" max="15" width="8.7109375" style="228" customWidth="1"/>
    <col min="16" max="17" width="8.7109375" style="251" customWidth="1"/>
    <col min="18" max="19" width="8.7109375" style="306" customWidth="1"/>
    <col min="20" max="21" width="8.7109375" style="335" customWidth="1"/>
    <col min="22" max="22" width="17.00390625" style="284" bestFit="1" customWidth="1"/>
    <col min="23" max="24" width="8.7109375" style="0" customWidth="1"/>
  </cols>
  <sheetData>
    <row r="1" spans="1:24" ht="20.25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334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6"/>
      <c r="C3" s="6"/>
      <c r="D3" s="370" t="s">
        <v>4</v>
      </c>
      <c r="E3" s="371"/>
      <c r="F3" s="372" t="s">
        <v>5</v>
      </c>
      <c r="G3" s="373"/>
      <c r="H3" s="375" t="s">
        <v>210</v>
      </c>
      <c r="I3" s="376"/>
      <c r="J3" s="164" t="s">
        <v>244</v>
      </c>
      <c r="K3" s="164"/>
      <c r="L3" s="377" t="s">
        <v>328</v>
      </c>
      <c r="M3" s="378"/>
      <c r="N3" s="379" t="s">
        <v>317</v>
      </c>
      <c r="O3" s="380"/>
      <c r="P3" s="381" t="s">
        <v>329</v>
      </c>
      <c r="Q3" s="382"/>
      <c r="R3" s="383" t="s">
        <v>332</v>
      </c>
      <c r="S3" s="384"/>
      <c r="T3" s="379" t="s">
        <v>338</v>
      </c>
      <c r="U3" s="380"/>
      <c r="V3" s="199" t="s">
        <v>301</v>
      </c>
      <c r="W3" s="385" t="s">
        <v>6</v>
      </c>
      <c r="X3" s="386"/>
    </row>
    <row r="4" spans="1:24" ht="15">
      <c r="A4" s="7" t="s">
        <v>2</v>
      </c>
      <c r="B4" s="8" t="s">
        <v>1</v>
      </c>
      <c r="C4" s="20" t="s">
        <v>3</v>
      </c>
      <c r="D4" s="10">
        <v>40978</v>
      </c>
      <c r="E4" s="11">
        <v>40979</v>
      </c>
      <c r="F4" s="10">
        <v>40999</v>
      </c>
      <c r="G4" s="10">
        <v>41000</v>
      </c>
      <c r="H4" s="10">
        <v>41034</v>
      </c>
      <c r="I4" s="10">
        <v>41035</v>
      </c>
      <c r="J4" s="10">
        <v>41083</v>
      </c>
      <c r="K4" s="10">
        <v>41084</v>
      </c>
      <c r="L4" s="10">
        <v>41139</v>
      </c>
      <c r="M4" s="10">
        <v>41140</v>
      </c>
      <c r="N4" s="10">
        <v>41167</v>
      </c>
      <c r="O4" s="10">
        <v>41168</v>
      </c>
      <c r="P4" s="10">
        <v>41180</v>
      </c>
      <c r="Q4" s="10">
        <v>41182</v>
      </c>
      <c r="R4" s="10">
        <v>41192</v>
      </c>
      <c r="S4" s="10">
        <v>41193</v>
      </c>
      <c r="T4" s="10">
        <v>41244</v>
      </c>
      <c r="U4" s="10">
        <v>41245</v>
      </c>
      <c r="V4" s="10"/>
      <c r="W4" s="96" t="s">
        <v>7</v>
      </c>
      <c r="X4" s="109" t="s">
        <v>8</v>
      </c>
    </row>
    <row r="5" spans="1:24" s="41" customFormat="1" ht="15.75">
      <c r="A5" s="38">
        <v>1</v>
      </c>
      <c r="B5" s="82" t="s">
        <v>300</v>
      </c>
      <c r="C5" s="56" t="s">
        <v>82</v>
      </c>
      <c r="D5" s="53">
        <v>17</v>
      </c>
      <c r="E5" s="103">
        <v>6</v>
      </c>
      <c r="F5" s="54">
        <v>9</v>
      </c>
      <c r="G5" s="54">
        <v>9</v>
      </c>
      <c r="H5" s="54">
        <v>4</v>
      </c>
      <c r="I5" s="54">
        <v>10.37</v>
      </c>
      <c r="J5" s="187">
        <v>19.33</v>
      </c>
      <c r="K5" s="187">
        <v>27</v>
      </c>
      <c r="L5" s="187"/>
      <c r="M5" s="187"/>
      <c r="N5" s="187"/>
      <c r="O5" s="322"/>
      <c r="P5" s="187">
        <v>6</v>
      </c>
      <c r="Q5" s="187">
        <v>4</v>
      </c>
      <c r="R5" s="322"/>
      <c r="S5" s="322"/>
      <c r="T5" s="359"/>
      <c r="U5" s="359"/>
      <c r="V5" s="187">
        <v>5</v>
      </c>
      <c r="W5" s="98">
        <f aca="true" t="shared" si="0" ref="W5:W25">SUM(D5:V5)</f>
        <v>116.69999999999999</v>
      </c>
      <c r="X5" s="248">
        <f>SUM(D5:V5)</f>
        <v>116.69999999999999</v>
      </c>
    </row>
    <row r="6" spans="1:24" ht="15.75">
      <c r="A6" s="38">
        <f>(1+A5)</f>
        <v>2</v>
      </c>
      <c r="B6" s="82" t="s">
        <v>113</v>
      </c>
      <c r="C6" s="56" t="s">
        <v>119</v>
      </c>
      <c r="D6" s="53">
        <v>7</v>
      </c>
      <c r="E6" s="103">
        <v>17</v>
      </c>
      <c r="F6" s="54">
        <v>0</v>
      </c>
      <c r="G6" s="54">
        <v>0</v>
      </c>
      <c r="H6" s="54">
        <v>10.37</v>
      </c>
      <c r="I6" s="54">
        <v>7</v>
      </c>
      <c r="J6" s="187">
        <v>19.33</v>
      </c>
      <c r="K6" s="187">
        <v>18</v>
      </c>
      <c r="L6" s="187"/>
      <c r="M6" s="187"/>
      <c r="N6" s="187"/>
      <c r="O6" s="322"/>
      <c r="P6" s="322"/>
      <c r="Q6" s="322"/>
      <c r="R6" s="187"/>
      <c r="S6" s="187"/>
      <c r="T6" s="359"/>
      <c r="U6" s="359"/>
      <c r="V6" s="187">
        <f>(5+17)</f>
        <v>22</v>
      </c>
      <c r="W6" s="98">
        <f t="shared" si="0"/>
        <v>100.69999999999999</v>
      </c>
      <c r="X6" s="248">
        <f aca="true" t="shared" si="1" ref="X6:X25">SUM(D6:V6)</f>
        <v>100.69999999999999</v>
      </c>
    </row>
    <row r="7" spans="1:24" s="41" customFormat="1" ht="15.75">
      <c r="A7" s="75">
        <f>(A6+1)</f>
        <v>3</v>
      </c>
      <c r="B7" s="82" t="s">
        <v>114</v>
      </c>
      <c r="C7" s="56" t="s">
        <v>81</v>
      </c>
      <c r="D7" s="53">
        <v>7</v>
      </c>
      <c r="E7" s="103">
        <v>6</v>
      </c>
      <c r="F7" s="54">
        <v>0</v>
      </c>
      <c r="G7" s="300">
        <v>0</v>
      </c>
      <c r="H7" s="54">
        <v>4</v>
      </c>
      <c r="I7" s="54">
        <v>5</v>
      </c>
      <c r="J7" s="187">
        <v>19.33</v>
      </c>
      <c r="K7" s="187">
        <v>13</v>
      </c>
      <c r="L7" s="187">
        <v>9.5</v>
      </c>
      <c r="M7" s="187">
        <v>4</v>
      </c>
      <c r="N7" s="187">
        <v>1</v>
      </c>
      <c r="O7" s="187">
        <v>6</v>
      </c>
      <c r="P7" s="187">
        <v>9</v>
      </c>
      <c r="Q7" s="187">
        <v>2</v>
      </c>
      <c r="R7" s="322"/>
      <c r="S7" s="322"/>
      <c r="T7" s="359"/>
      <c r="U7" s="359"/>
      <c r="V7" s="187">
        <v>5</v>
      </c>
      <c r="W7" s="98">
        <f t="shared" si="0"/>
        <v>90.83</v>
      </c>
      <c r="X7" s="248">
        <f t="shared" si="1"/>
        <v>90.83</v>
      </c>
    </row>
    <row r="8" spans="1:24" ht="15.75">
      <c r="A8" s="75">
        <f aca="true" t="shared" si="2" ref="A8:A25">(A7+1)</f>
        <v>4</v>
      </c>
      <c r="B8" s="82" t="s">
        <v>124</v>
      </c>
      <c r="C8" s="56" t="s">
        <v>83</v>
      </c>
      <c r="D8" s="53">
        <v>17</v>
      </c>
      <c r="E8" s="53">
        <v>6</v>
      </c>
      <c r="F8" s="54">
        <v>6</v>
      </c>
      <c r="G8" s="54">
        <v>4</v>
      </c>
      <c r="H8" s="54">
        <v>4</v>
      </c>
      <c r="I8" s="54">
        <v>10.37</v>
      </c>
      <c r="J8" s="187">
        <v>19.33</v>
      </c>
      <c r="K8" s="187">
        <v>10</v>
      </c>
      <c r="L8" s="187"/>
      <c r="M8" s="187"/>
      <c r="N8" s="322"/>
      <c r="O8" s="322"/>
      <c r="P8" s="322"/>
      <c r="Q8" s="187"/>
      <c r="R8" s="187"/>
      <c r="S8" s="187"/>
      <c r="T8" s="359"/>
      <c r="U8" s="359"/>
      <c r="V8" s="187"/>
      <c r="W8" s="98">
        <f t="shared" si="0"/>
        <v>76.69999999999999</v>
      </c>
      <c r="X8" s="248">
        <f t="shared" si="1"/>
        <v>76.69999999999999</v>
      </c>
    </row>
    <row r="9" spans="1:24" ht="15.75">
      <c r="A9" s="75">
        <f t="shared" si="2"/>
        <v>5</v>
      </c>
      <c r="B9" s="82" t="s">
        <v>123</v>
      </c>
      <c r="C9" s="56" t="s">
        <v>121</v>
      </c>
      <c r="D9" s="53">
        <v>7</v>
      </c>
      <c r="E9" s="53">
        <v>17</v>
      </c>
      <c r="F9" s="300">
        <v>1</v>
      </c>
      <c r="G9" s="300">
        <v>0</v>
      </c>
      <c r="H9" s="54">
        <v>10.37</v>
      </c>
      <c r="I9" s="54">
        <v>2</v>
      </c>
      <c r="J9" s="187"/>
      <c r="K9" s="187"/>
      <c r="L9" s="187">
        <v>9.5</v>
      </c>
      <c r="M9" s="187">
        <v>2</v>
      </c>
      <c r="N9" s="187">
        <v>6</v>
      </c>
      <c r="O9" s="322">
        <v>1</v>
      </c>
      <c r="P9" s="187">
        <v>4</v>
      </c>
      <c r="Q9" s="187">
        <v>6</v>
      </c>
      <c r="R9" s="187">
        <v>8</v>
      </c>
      <c r="S9" s="187">
        <v>4</v>
      </c>
      <c r="T9" s="187"/>
      <c r="U9" s="187"/>
      <c r="V9" s="187"/>
      <c r="W9" s="98">
        <f t="shared" si="0"/>
        <v>77.87</v>
      </c>
      <c r="X9" s="248">
        <f>SUM(D9:V9)-2</f>
        <v>75.87</v>
      </c>
    </row>
    <row r="10" spans="1:24" ht="15.75">
      <c r="A10" s="75">
        <f t="shared" si="2"/>
        <v>6</v>
      </c>
      <c r="B10" s="165" t="s">
        <v>285</v>
      </c>
      <c r="C10" s="56" t="s">
        <v>14</v>
      </c>
      <c r="D10" s="53">
        <v>17</v>
      </c>
      <c r="E10" s="53">
        <v>7</v>
      </c>
      <c r="F10" s="54">
        <v>0</v>
      </c>
      <c r="G10" s="54">
        <v>0</v>
      </c>
      <c r="H10" s="54">
        <v>10.37</v>
      </c>
      <c r="I10" s="54">
        <v>10.37</v>
      </c>
      <c r="J10" s="187">
        <v>10</v>
      </c>
      <c r="K10" s="187">
        <v>2</v>
      </c>
      <c r="L10" s="187"/>
      <c r="M10" s="322"/>
      <c r="N10" s="322"/>
      <c r="O10" s="322"/>
      <c r="P10" s="187">
        <v>2</v>
      </c>
      <c r="Q10" s="187">
        <v>1</v>
      </c>
      <c r="R10" s="187">
        <v>3</v>
      </c>
      <c r="S10" s="187"/>
      <c r="T10" s="187"/>
      <c r="U10" s="187"/>
      <c r="V10" s="187">
        <v>5</v>
      </c>
      <c r="W10" s="98">
        <f t="shared" si="0"/>
        <v>67.74</v>
      </c>
      <c r="X10" s="248">
        <f t="shared" si="1"/>
        <v>67.74</v>
      </c>
    </row>
    <row r="11" spans="1:24" ht="15.75">
      <c r="A11" s="75">
        <f t="shared" si="2"/>
        <v>7</v>
      </c>
      <c r="B11" s="165" t="s">
        <v>287</v>
      </c>
      <c r="C11" s="56" t="s">
        <v>120</v>
      </c>
      <c r="D11" s="53">
        <v>7</v>
      </c>
      <c r="E11" s="53">
        <v>17</v>
      </c>
      <c r="F11" s="54">
        <v>2</v>
      </c>
      <c r="G11" s="54">
        <v>9</v>
      </c>
      <c r="H11" s="262">
        <v>10.37</v>
      </c>
      <c r="I11" s="54">
        <v>6</v>
      </c>
      <c r="J11" s="187">
        <v>5</v>
      </c>
      <c r="K11" s="187">
        <v>6</v>
      </c>
      <c r="L11" s="187">
        <v>1</v>
      </c>
      <c r="M11" s="322"/>
      <c r="N11" s="322"/>
      <c r="O11" s="322"/>
      <c r="P11" s="187"/>
      <c r="Q11" s="187"/>
      <c r="R11" s="187"/>
      <c r="S11" s="187"/>
      <c r="T11" s="187"/>
      <c r="U11" s="187"/>
      <c r="V11" s="187"/>
      <c r="W11" s="98">
        <f t="shared" si="0"/>
        <v>63.37</v>
      </c>
      <c r="X11" s="248">
        <f t="shared" si="1"/>
        <v>63.37</v>
      </c>
    </row>
    <row r="12" spans="1:24" ht="15.75">
      <c r="A12" s="75">
        <f t="shared" si="2"/>
        <v>8</v>
      </c>
      <c r="B12" s="165" t="s">
        <v>283</v>
      </c>
      <c r="C12" s="182" t="s">
        <v>284</v>
      </c>
      <c r="D12" s="12"/>
      <c r="E12" s="12"/>
      <c r="F12" s="18"/>
      <c r="G12" s="18"/>
      <c r="H12" s="18"/>
      <c r="I12" s="299"/>
      <c r="J12" s="187">
        <v>19.33</v>
      </c>
      <c r="K12" s="187">
        <v>18</v>
      </c>
      <c r="L12" s="187">
        <v>3</v>
      </c>
      <c r="M12" s="187">
        <v>6</v>
      </c>
      <c r="N12" s="322"/>
      <c r="O12" s="322"/>
      <c r="P12" s="187">
        <v>1</v>
      </c>
      <c r="Q12" s="187">
        <v>9</v>
      </c>
      <c r="R12" s="187">
        <v>1</v>
      </c>
      <c r="S12" s="187">
        <v>7</v>
      </c>
      <c r="T12" s="187"/>
      <c r="U12" s="187"/>
      <c r="V12" s="187"/>
      <c r="W12" s="98">
        <f t="shared" si="0"/>
        <v>64.33</v>
      </c>
      <c r="X12" s="248">
        <f t="shared" si="1"/>
        <v>64.33</v>
      </c>
    </row>
    <row r="13" spans="1:24" ht="15.75">
      <c r="A13" s="75">
        <f t="shared" si="2"/>
        <v>9</v>
      </c>
      <c r="B13" s="82" t="s">
        <v>109</v>
      </c>
      <c r="C13" s="56" t="s">
        <v>118</v>
      </c>
      <c r="D13" s="54">
        <v>17</v>
      </c>
      <c r="E13" s="54">
        <v>17</v>
      </c>
      <c r="F13" s="54">
        <v>0</v>
      </c>
      <c r="G13" s="54">
        <v>0</v>
      </c>
      <c r="H13" s="54">
        <v>10.37</v>
      </c>
      <c r="I13" s="54">
        <v>10.37</v>
      </c>
      <c r="J13" s="187"/>
      <c r="K13" s="187"/>
      <c r="L13" s="322"/>
      <c r="M13" s="322"/>
      <c r="N13" s="322"/>
      <c r="O13" s="187"/>
      <c r="P13" s="187"/>
      <c r="Q13" s="187"/>
      <c r="R13" s="187"/>
      <c r="S13" s="187"/>
      <c r="T13" s="187"/>
      <c r="U13" s="187"/>
      <c r="V13" s="187"/>
      <c r="W13" s="98">
        <f t="shared" si="0"/>
        <v>54.739999999999995</v>
      </c>
      <c r="X13" s="248">
        <f t="shared" si="1"/>
        <v>54.739999999999995</v>
      </c>
    </row>
    <row r="14" spans="1:24" ht="15.75">
      <c r="A14" s="75">
        <f t="shared" si="2"/>
        <v>10</v>
      </c>
      <c r="B14" s="82" t="s">
        <v>110</v>
      </c>
      <c r="C14" s="56" t="s">
        <v>14</v>
      </c>
      <c r="D14" s="53">
        <v>17</v>
      </c>
      <c r="E14" s="53">
        <v>17</v>
      </c>
      <c r="F14" s="54">
        <v>0</v>
      </c>
      <c r="G14" s="54">
        <v>0</v>
      </c>
      <c r="H14" s="54">
        <v>10.37</v>
      </c>
      <c r="I14" s="54">
        <v>10.37</v>
      </c>
      <c r="J14" s="187"/>
      <c r="K14" s="187"/>
      <c r="L14" s="322"/>
      <c r="M14" s="322"/>
      <c r="N14" s="322"/>
      <c r="O14" s="187"/>
      <c r="P14" s="187"/>
      <c r="Q14" s="187"/>
      <c r="R14" s="187"/>
      <c r="S14" s="187"/>
      <c r="T14" s="187"/>
      <c r="U14" s="187"/>
      <c r="V14" s="187"/>
      <c r="W14" s="98">
        <f t="shared" si="0"/>
        <v>54.739999999999995</v>
      </c>
      <c r="X14" s="248">
        <f t="shared" si="1"/>
        <v>54.739999999999995</v>
      </c>
    </row>
    <row r="15" spans="1:24" ht="15.75">
      <c r="A15" s="75">
        <f t="shared" si="2"/>
        <v>11</v>
      </c>
      <c r="B15" s="66" t="s">
        <v>225</v>
      </c>
      <c r="C15" s="55" t="s">
        <v>83</v>
      </c>
      <c r="D15" s="13">
        <v>0</v>
      </c>
      <c r="E15" s="13">
        <v>0</v>
      </c>
      <c r="F15" s="57">
        <v>0</v>
      </c>
      <c r="G15" s="57">
        <v>0</v>
      </c>
      <c r="H15" s="57"/>
      <c r="I15" s="57"/>
      <c r="J15" s="187">
        <v>19.33</v>
      </c>
      <c r="K15" s="187">
        <v>27</v>
      </c>
      <c r="L15" s="187">
        <v>6</v>
      </c>
      <c r="M15" s="187">
        <v>1</v>
      </c>
      <c r="N15" s="322"/>
      <c r="O15" s="322"/>
      <c r="P15" s="322"/>
      <c r="Q15" s="322"/>
      <c r="R15" s="187"/>
      <c r="S15" s="187"/>
      <c r="T15" s="187"/>
      <c r="U15" s="187"/>
      <c r="V15" s="187"/>
      <c r="W15" s="98">
        <f t="shared" si="0"/>
        <v>53.33</v>
      </c>
      <c r="X15" s="248">
        <f t="shared" si="1"/>
        <v>53.33</v>
      </c>
    </row>
    <row r="16" spans="1:24" ht="15.75">
      <c r="A16" s="75">
        <f t="shared" si="2"/>
        <v>12</v>
      </c>
      <c r="B16" s="82" t="s">
        <v>115</v>
      </c>
      <c r="C16" s="56" t="s">
        <v>116</v>
      </c>
      <c r="D16" s="53">
        <v>7</v>
      </c>
      <c r="E16" s="53">
        <v>17</v>
      </c>
      <c r="F16" s="54">
        <v>0</v>
      </c>
      <c r="G16" s="54">
        <v>0</v>
      </c>
      <c r="H16" s="54">
        <v>10.37</v>
      </c>
      <c r="I16" s="54">
        <v>4</v>
      </c>
      <c r="J16" s="187"/>
      <c r="K16" s="187"/>
      <c r="L16" s="187"/>
      <c r="M16" s="187"/>
      <c r="N16" s="322"/>
      <c r="O16" s="322"/>
      <c r="P16" s="322"/>
      <c r="Q16" s="322"/>
      <c r="R16" s="187"/>
      <c r="S16" s="187"/>
      <c r="T16" s="187"/>
      <c r="U16" s="187"/>
      <c r="V16" s="187"/>
      <c r="W16" s="98">
        <f t="shared" si="0"/>
        <v>38.37</v>
      </c>
      <c r="X16" s="248">
        <f t="shared" si="1"/>
        <v>38.37</v>
      </c>
    </row>
    <row r="17" spans="1:24" ht="15.75">
      <c r="A17" s="75">
        <f t="shared" si="2"/>
        <v>13</v>
      </c>
      <c r="B17" s="66" t="s">
        <v>224</v>
      </c>
      <c r="C17" s="55" t="s">
        <v>83</v>
      </c>
      <c r="D17" s="13">
        <v>0</v>
      </c>
      <c r="E17" s="13">
        <v>0</v>
      </c>
      <c r="F17" s="57">
        <v>0</v>
      </c>
      <c r="G17" s="57">
        <v>0</v>
      </c>
      <c r="H17" s="57"/>
      <c r="I17" s="57"/>
      <c r="J17" s="187">
        <v>5</v>
      </c>
      <c r="K17" s="187">
        <v>8</v>
      </c>
      <c r="L17" s="187">
        <v>4</v>
      </c>
      <c r="M17" s="187">
        <v>9</v>
      </c>
      <c r="N17" s="322"/>
      <c r="O17" s="322"/>
      <c r="P17" s="322"/>
      <c r="Q17" s="322"/>
      <c r="R17" s="187"/>
      <c r="S17" s="187"/>
      <c r="T17" s="187"/>
      <c r="U17" s="187"/>
      <c r="V17" s="187">
        <v>5</v>
      </c>
      <c r="W17" s="98">
        <f t="shared" si="0"/>
        <v>31</v>
      </c>
      <c r="X17" s="248">
        <f t="shared" si="1"/>
        <v>31</v>
      </c>
    </row>
    <row r="18" spans="1:24" ht="15.75">
      <c r="A18" s="75">
        <f t="shared" si="2"/>
        <v>14</v>
      </c>
      <c r="B18" s="82" t="s">
        <v>111</v>
      </c>
      <c r="C18" s="56" t="s">
        <v>81</v>
      </c>
      <c r="D18" s="53">
        <v>17</v>
      </c>
      <c r="E18" s="53">
        <v>2</v>
      </c>
      <c r="F18" s="54">
        <v>0</v>
      </c>
      <c r="G18" s="54">
        <v>0</v>
      </c>
      <c r="H18" s="54">
        <v>1.5</v>
      </c>
      <c r="I18" s="54">
        <v>10.37</v>
      </c>
      <c r="J18" s="188"/>
      <c r="K18" s="188"/>
      <c r="L18" s="188"/>
      <c r="M18" s="188"/>
      <c r="N18" s="323"/>
      <c r="O18" s="323"/>
      <c r="P18" s="323"/>
      <c r="Q18" s="323"/>
      <c r="R18" s="188"/>
      <c r="S18" s="188"/>
      <c r="T18" s="188"/>
      <c r="U18" s="188"/>
      <c r="V18" s="188"/>
      <c r="W18" s="98">
        <f t="shared" si="0"/>
        <v>30.869999999999997</v>
      </c>
      <c r="X18" s="248">
        <f t="shared" si="1"/>
        <v>30.869999999999997</v>
      </c>
    </row>
    <row r="19" spans="1:24" ht="15.75">
      <c r="A19" s="75">
        <f t="shared" si="2"/>
        <v>15</v>
      </c>
      <c r="B19" s="165" t="s">
        <v>288</v>
      </c>
      <c r="C19" s="183" t="s">
        <v>175</v>
      </c>
      <c r="D19" s="15"/>
      <c r="E19" s="15"/>
      <c r="F19" s="64"/>
      <c r="G19" s="64"/>
      <c r="H19" s="64"/>
      <c r="I19" s="64"/>
      <c r="J19" s="187">
        <v>5</v>
      </c>
      <c r="K19" s="187">
        <v>13</v>
      </c>
      <c r="L19" s="187"/>
      <c r="M19" s="187"/>
      <c r="N19" s="322"/>
      <c r="O19" s="322"/>
      <c r="P19" s="322"/>
      <c r="Q19" s="322"/>
      <c r="R19" s="187"/>
      <c r="S19" s="187"/>
      <c r="T19" s="187"/>
      <c r="U19" s="187"/>
      <c r="V19" s="187"/>
      <c r="W19" s="98">
        <f t="shared" si="0"/>
        <v>18</v>
      </c>
      <c r="X19" s="248">
        <f t="shared" si="1"/>
        <v>18</v>
      </c>
    </row>
    <row r="20" spans="1:24" ht="15.75">
      <c r="A20" s="75">
        <f t="shared" si="2"/>
        <v>16</v>
      </c>
      <c r="B20" s="82" t="s">
        <v>117</v>
      </c>
      <c r="C20" s="56" t="s">
        <v>82</v>
      </c>
      <c r="D20" s="53">
        <v>7</v>
      </c>
      <c r="E20" s="53">
        <v>2</v>
      </c>
      <c r="F20" s="54">
        <v>0</v>
      </c>
      <c r="G20" s="54">
        <v>0</v>
      </c>
      <c r="H20" s="54">
        <v>1.5</v>
      </c>
      <c r="I20" s="54">
        <v>1</v>
      </c>
      <c r="J20" s="187"/>
      <c r="K20" s="187"/>
      <c r="L20" s="187"/>
      <c r="M20" s="187"/>
      <c r="N20" s="322"/>
      <c r="O20" s="322"/>
      <c r="P20" s="322"/>
      <c r="Q20" s="322"/>
      <c r="R20" s="187"/>
      <c r="S20" s="187"/>
      <c r="T20" s="187"/>
      <c r="U20" s="187"/>
      <c r="V20" s="187"/>
      <c r="W20" s="98">
        <f t="shared" si="0"/>
        <v>11.5</v>
      </c>
      <c r="X20" s="248">
        <f t="shared" si="1"/>
        <v>11.5</v>
      </c>
    </row>
    <row r="21" spans="1:24" ht="15.75">
      <c r="A21" s="75">
        <f t="shared" si="2"/>
        <v>17</v>
      </c>
      <c r="B21" s="110" t="s">
        <v>289</v>
      </c>
      <c r="C21" s="183" t="s">
        <v>286</v>
      </c>
      <c r="D21" s="15"/>
      <c r="E21" s="15"/>
      <c r="F21" s="64"/>
      <c r="G21" s="64"/>
      <c r="H21" s="64"/>
      <c r="I21" s="64"/>
      <c r="J21" s="187">
        <v>5</v>
      </c>
      <c r="K21" s="187">
        <v>4</v>
      </c>
      <c r="L21" s="187"/>
      <c r="M21" s="187"/>
      <c r="N21" s="322"/>
      <c r="O21" s="322"/>
      <c r="P21" s="322"/>
      <c r="Q21" s="322"/>
      <c r="R21" s="187"/>
      <c r="S21" s="187"/>
      <c r="T21" s="187"/>
      <c r="U21" s="187"/>
      <c r="V21" s="187"/>
      <c r="W21" s="98">
        <f t="shared" si="0"/>
        <v>9</v>
      </c>
      <c r="X21" s="248">
        <f t="shared" si="1"/>
        <v>9</v>
      </c>
    </row>
    <row r="22" spans="1:24" ht="15.75">
      <c r="A22" s="75">
        <f t="shared" si="2"/>
        <v>18</v>
      </c>
      <c r="B22" s="81" t="s">
        <v>122</v>
      </c>
      <c r="C22" s="44" t="s">
        <v>14</v>
      </c>
      <c r="D22" s="53">
        <v>0</v>
      </c>
      <c r="E22" s="53">
        <v>0</v>
      </c>
      <c r="F22" s="54">
        <v>4</v>
      </c>
      <c r="G22" s="54">
        <v>0</v>
      </c>
      <c r="H22" s="54"/>
      <c r="I22" s="54"/>
      <c r="J22" s="187"/>
      <c r="K22" s="187"/>
      <c r="L22" s="187">
        <v>2</v>
      </c>
      <c r="M22" s="187"/>
      <c r="N22" s="322"/>
      <c r="O22" s="322"/>
      <c r="P22" s="322"/>
      <c r="Q22" s="322"/>
      <c r="R22" s="187"/>
      <c r="S22" s="187"/>
      <c r="T22" s="187"/>
      <c r="U22" s="187"/>
      <c r="V22" s="187"/>
      <c r="W22" s="98">
        <f t="shared" si="0"/>
        <v>6</v>
      </c>
      <c r="X22" s="248">
        <f t="shared" si="1"/>
        <v>6</v>
      </c>
    </row>
    <row r="23" spans="1:24" ht="15.75">
      <c r="A23" s="75">
        <f t="shared" si="2"/>
        <v>19</v>
      </c>
      <c r="B23" s="83" t="s">
        <v>125</v>
      </c>
      <c r="C23" s="58" t="s">
        <v>82</v>
      </c>
      <c r="D23" s="13">
        <v>0</v>
      </c>
      <c r="E23" s="13">
        <v>0</v>
      </c>
      <c r="F23" s="57">
        <v>0</v>
      </c>
      <c r="G23" s="57">
        <v>2</v>
      </c>
      <c r="H23" s="57"/>
      <c r="I23" s="57"/>
      <c r="J23" s="187"/>
      <c r="K23" s="187"/>
      <c r="L23" s="187"/>
      <c r="M23" s="187"/>
      <c r="N23" s="322"/>
      <c r="O23" s="322"/>
      <c r="P23" s="322"/>
      <c r="Q23" s="322"/>
      <c r="R23" s="187">
        <v>5</v>
      </c>
      <c r="S23" s="187">
        <v>1</v>
      </c>
      <c r="T23" s="187"/>
      <c r="U23" s="187"/>
      <c r="V23" s="187"/>
      <c r="W23" s="98">
        <f t="shared" si="0"/>
        <v>8</v>
      </c>
      <c r="X23" s="248">
        <f t="shared" si="1"/>
        <v>8</v>
      </c>
    </row>
    <row r="24" spans="1:24" ht="15.75">
      <c r="A24" s="75">
        <f t="shared" si="2"/>
        <v>20</v>
      </c>
      <c r="B24" s="66" t="s">
        <v>226</v>
      </c>
      <c r="C24" s="56" t="s">
        <v>228</v>
      </c>
      <c r="D24" s="13">
        <v>0</v>
      </c>
      <c r="E24" s="13">
        <v>0</v>
      </c>
      <c r="F24" s="57">
        <v>0</v>
      </c>
      <c r="G24" s="57">
        <v>0</v>
      </c>
      <c r="H24" s="57"/>
      <c r="I24" s="57"/>
      <c r="J24" s="187"/>
      <c r="K24" s="187"/>
      <c r="L24" s="187"/>
      <c r="M24" s="187"/>
      <c r="N24" s="322"/>
      <c r="O24" s="322"/>
      <c r="P24" s="322"/>
      <c r="Q24" s="322"/>
      <c r="R24" s="187"/>
      <c r="S24" s="187"/>
      <c r="T24" s="187"/>
      <c r="U24" s="187"/>
      <c r="V24" s="187"/>
      <c r="W24" s="98">
        <f t="shared" si="0"/>
        <v>0</v>
      </c>
      <c r="X24" s="248">
        <f t="shared" si="1"/>
        <v>0</v>
      </c>
    </row>
    <row r="25" spans="1:24" ht="15.75">
      <c r="A25" s="75">
        <f t="shared" si="2"/>
        <v>21</v>
      </c>
      <c r="B25" s="108" t="s">
        <v>227</v>
      </c>
      <c r="C25" s="56" t="s">
        <v>83</v>
      </c>
      <c r="D25" s="13">
        <v>0</v>
      </c>
      <c r="E25" s="13">
        <v>0</v>
      </c>
      <c r="F25" s="57">
        <v>0</v>
      </c>
      <c r="G25" s="57">
        <v>0</v>
      </c>
      <c r="H25" s="57"/>
      <c r="I25" s="57"/>
      <c r="J25" s="187"/>
      <c r="K25" s="187"/>
      <c r="L25" s="187"/>
      <c r="M25" s="187"/>
      <c r="N25" s="322"/>
      <c r="O25" s="322"/>
      <c r="P25" s="322"/>
      <c r="Q25" s="322"/>
      <c r="R25" s="187"/>
      <c r="S25" s="187"/>
      <c r="T25" s="187"/>
      <c r="U25" s="187"/>
      <c r="V25" s="187"/>
      <c r="W25" s="98">
        <f t="shared" si="0"/>
        <v>0</v>
      </c>
      <c r="X25" s="248">
        <f t="shared" si="1"/>
        <v>0</v>
      </c>
    </row>
    <row r="26" spans="1:24" ht="15.75">
      <c r="A26" s="75"/>
      <c r="B26" s="36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7"/>
      <c r="X26" s="248"/>
    </row>
    <row r="27" spans="1:22" s="92" customFormat="1" ht="15">
      <c r="A27" s="153"/>
      <c r="B27" s="173"/>
      <c r="C27" s="185"/>
      <c r="D27" s="154"/>
      <c r="E27" s="154"/>
      <c r="F27" s="153"/>
      <c r="G27" s="153"/>
      <c r="H27" s="15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3" s="243" customFormat="1" ht="15.75">
      <c r="A28" s="298"/>
      <c r="B28" s="241" t="s">
        <v>319</v>
      </c>
      <c r="J28" s="157"/>
      <c r="K28" s="157"/>
      <c r="L28" s="157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2:23" s="243" customFormat="1" ht="15.75">
      <c r="B29" s="241" t="s">
        <v>320</v>
      </c>
      <c r="C29" s="171"/>
      <c r="J29" s="157"/>
      <c r="K29" s="157"/>
      <c r="L29" s="157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2" s="92" customFormat="1" ht="15">
      <c r="A30" s="153"/>
      <c r="B30" s="173"/>
      <c r="C30" s="185"/>
      <c r="D30" s="154"/>
      <c r="E30" s="154"/>
      <c r="F30" s="153"/>
      <c r="G30" s="153"/>
      <c r="H30" s="152"/>
      <c r="J30"/>
      <c r="K30"/>
      <c r="L30" s="228"/>
      <c r="M30" s="228"/>
      <c r="N30" s="228"/>
      <c r="O30" s="228"/>
      <c r="P30" s="251"/>
      <c r="Q30" s="251"/>
      <c r="R30" s="306"/>
      <c r="S30" s="306"/>
      <c r="T30" s="335"/>
      <c r="U30" s="335"/>
      <c r="V30" s="284"/>
    </row>
    <row r="31" spans="1:22" s="92" customFormat="1" ht="15">
      <c r="A31" s="153"/>
      <c r="B31" s="242"/>
      <c r="C31" s="214"/>
      <c r="D31" s="154"/>
      <c r="E31" s="154"/>
      <c r="F31" s="153"/>
      <c r="G31" s="153"/>
      <c r="H31" s="152"/>
      <c r="J31"/>
      <c r="K31"/>
      <c r="L31" s="228"/>
      <c r="M31" s="228"/>
      <c r="N31" s="228"/>
      <c r="O31" s="228"/>
      <c r="P31" s="251"/>
      <c r="Q31" s="251"/>
      <c r="R31" s="306"/>
      <c r="S31" s="306"/>
      <c r="T31" s="335"/>
      <c r="U31" s="335"/>
      <c r="V31" s="284"/>
    </row>
    <row r="32" spans="2:3" ht="15">
      <c r="B32" s="242"/>
      <c r="C32" s="214"/>
    </row>
    <row r="33" spans="2:3" ht="15">
      <c r="B33" s="242"/>
      <c r="C33" s="214"/>
    </row>
    <row r="34" spans="2:3" ht="15">
      <c r="B34" s="242"/>
      <c r="C34" s="214"/>
    </row>
    <row r="35" spans="2:3" ht="15">
      <c r="B35" s="242"/>
      <c r="C35" s="214"/>
    </row>
    <row r="36" spans="2:3" ht="15">
      <c r="B36" s="242"/>
      <c r="C36" s="214"/>
    </row>
    <row r="37" spans="2:3" ht="15">
      <c r="B37" s="242"/>
      <c r="C37" s="214"/>
    </row>
    <row r="38" spans="2:3" ht="15">
      <c r="B38" s="92"/>
      <c r="C38" s="92"/>
    </row>
  </sheetData>
  <sheetProtection/>
  <mergeCells count="9">
    <mergeCell ref="D3:E3"/>
    <mergeCell ref="F3:G3"/>
    <mergeCell ref="W3:X3"/>
    <mergeCell ref="H3:I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Andre Viana Queiroga de Deus</cp:lastModifiedBy>
  <dcterms:created xsi:type="dcterms:W3CDTF">2012-04-12T00:17:57Z</dcterms:created>
  <dcterms:modified xsi:type="dcterms:W3CDTF">2012-12-04T14:14:37Z</dcterms:modified>
  <cp:category/>
  <cp:version/>
  <cp:contentType/>
  <cp:contentStatus/>
</cp:coreProperties>
</file>